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A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5" i="1" l="1"/>
  <c r="Q54" i="1"/>
  <c r="Q53" i="1"/>
  <c r="Q52" i="1"/>
  <c r="Q51" i="1"/>
  <c r="Q50" i="1"/>
  <c r="Q49" i="1"/>
  <c r="Q48" i="1"/>
  <c r="Q47" i="1"/>
  <c r="P55" i="1"/>
  <c r="P54" i="1"/>
  <c r="P53" i="1"/>
  <c r="P52" i="1"/>
  <c r="P51" i="1"/>
  <c r="P50" i="1"/>
  <c r="P49" i="1"/>
  <c r="P48" i="1"/>
  <c r="P47" i="1"/>
  <c r="O55" i="1"/>
  <c r="O54" i="1"/>
  <c r="O53" i="1"/>
  <c r="O52" i="1"/>
  <c r="O51" i="1"/>
  <c r="O50" i="1"/>
  <c r="O49" i="1"/>
  <c r="O48" i="1"/>
  <c r="O47" i="1"/>
  <c r="L55" i="1"/>
  <c r="L54" i="1"/>
  <c r="L53" i="1"/>
  <c r="L52" i="1"/>
  <c r="L51" i="1"/>
  <c r="L50" i="1"/>
  <c r="L49" i="1"/>
  <c r="L48" i="1"/>
  <c r="L47" i="1"/>
  <c r="K55" i="1"/>
  <c r="K54" i="1"/>
  <c r="K53" i="1"/>
  <c r="K52" i="1"/>
  <c r="K51" i="1"/>
  <c r="K50" i="1"/>
  <c r="K49" i="1"/>
  <c r="K48" i="1"/>
  <c r="K47" i="1"/>
  <c r="J55" i="1"/>
  <c r="J54" i="1"/>
  <c r="J53" i="1"/>
  <c r="J52" i="1"/>
  <c r="J51" i="1"/>
  <c r="J50" i="1"/>
  <c r="J49" i="1"/>
  <c r="J48" i="1"/>
  <c r="J47" i="1"/>
  <c r="G55" i="1"/>
  <c r="G54" i="1"/>
  <c r="G53" i="1"/>
  <c r="G52" i="1"/>
  <c r="G51" i="1"/>
  <c r="G50" i="1"/>
  <c r="G49" i="1"/>
  <c r="G48" i="1"/>
  <c r="G47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Q46" i="1" l="1"/>
  <c r="P46" i="1"/>
  <c r="O46" i="1"/>
  <c r="L46" i="1"/>
  <c r="K46" i="1"/>
  <c r="J46" i="1"/>
  <c r="G46" i="1"/>
  <c r="Q45" i="1"/>
  <c r="P45" i="1"/>
  <c r="O45" i="1"/>
  <c r="L45" i="1"/>
  <c r="K45" i="1"/>
  <c r="J45" i="1"/>
  <c r="G45" i="1"/>
  <c r="Q44" i="1"/>
  <c r="P44" i="1"/>
  <c r="O44" i="1"/>
  <c r="L44" i="1"/>
  <c r="K44" i="1"/>
  <c r="J44" i="1"/>
  <c r="G44" i="1"/>
  <c r="Q43" i="1"/>
  <c r="P43" i="1"/>
  <c r="O43" i="1"/>
  <c r="L43" i="1"/>
  <c r="K43" i="1"/>
  <c r="J43" i="1"/>
  <c r="G43" i="1"/>
  <c r="Q42" i="1"/>
  <c r="P42" i="1"/>
  <c r="O42" i="1"/>
  <c r="N42" i="1"/>
  <c r="L42" i="1"/>
  <c r="K42" i="1"/>
  <c r="J42" i="1"/>
  <c r="I42" i="1"/>
  <c r="G42" i="1"/>
  <c r="Q41" i="1"/>
  <c r="P41" i="1"/>
  <c r="O41" i="1"/>
  <c r="N41" i="1"/>
  <c r="L41" i="1"/>
  <c r="K41" i="1"/>
  <c r="J41" i="1"/>
  <c r="I41" i="1"/>
  <c r="G41" i="1"/>
  <c r="Q40" i="1"/>
  <c r="P40" i="1"/>
  <c r="O40" i="1"/>
  <c r="N40" i="1"/>
  <c r="L40" i="1"/>
  <c r="K40" i="1"/>
  <c r="J40" i="1"/>
  <c r="I40" i="1"/>
  <c r="G40" i="1"/>
  <c r="Q39" i="1"/>
  <c r="P39" i="1"/>
  <c r="O39" i="1"/>
  <c r="N39" i="1"/>
  <c r="L39" i="1"/>
  <c r="K39" i="1"/>
  <c r="J39" i="1"/>
  <c r="I39" i="1"/>
  <c r="G39" i="1"/>
  <c r="Q38" i="1"/>
  <c r="P38" i="1"/>
  <c r="O38" i="1"/>
  <c r="N38" i="1"/>
  <c r="L38" i="1"/>
  <c r="K38" i="1"/>
  <c r="J38" i="1"/>
  <c r="I38" i="1"/>
  <c r="G38" i="1"/>
  <c r="Q37" i="1"/>
  <c r="P37" i="1"/>
  <c r="O37" i="1"/>
  <c r="N37" i="1"/>
  <c r="L37" i="1"/>
  <c r="K37" i="1"/>
  <c r="J37" i="1"/>
  <c r="I37" i="1"/>
  <c r="G37" i="1"/>
  <c r="Q36" i="1"/>
  <c r="P36" i="1"/>
  <c r="O36" i="1"/>
  <c r="N36" i="1"/>
  <c r="L36" i="1"/>
  <c r="K36" i="1"/>
  <c r="J36" i="1"/>
  <c r="I36" i="1"/>
  <c r="G36" i="1"/>
  <c r="Q35" i="1"/>
  <c r="P35" i="1"/>
  <c r="O35" i="1"/>
  <c r="N35" i="1"/>
  <c r="L35" i="1"/>
  <c r="K35" i="1"/>
  <c r="J35" i="1"/>
  <c r="I35" i="1"/>
  <c r="G35" i="1"/>
  <c r="Q34" i="1"/>
  <c r="P34" i="1"/>
  <c r="O34" i="1"/>
  <c r="N34" i="1"/>
  <c r="L34" i="1"/>
  <c r="K34" i="1"/>
  <c r="J34" i="1"/>
  <c r="I34" i="1"/>
  <c r="G34" i="1"/>
  <c r="Q33" i="1"/>
  <c r="P33" i="1"/>
  <c r="O33" i="1"/>
  <c r="N33" i="1"/>
  <c r="L33" i="1"/>
  <c r="K33" i="1"/>
  <c r="J33" i="1"/>
  <c r="I33" i="1"/>
  <c r="G33" i="1"/>
  <c r="Q32" i="1"/>
  <c r="P32" i="1"/>
  <c r="O32" i="1"/>
  <c r="N32" i="1"/>
  <c r="L32" i="1"/>
  <c r="K32" i="1"/>
  <c r="J32" i="1"/>
  <c r="I32" i="1"/>
  <c r="G32" i="1"/>
  <c r="Q31" i="1"/>
  <c r="P31" i="1"/>
  <c r="O31" i="1"/>
  <c r="N31" i="1"/>
  <c r="L31" i="1"/>
  <c r="K31" i="1"/>
  <c r="J31" i="1"/>
  <c r="I31" i="1"/>
  <c r="G31" i="1"/>
  <c r="Q30" i="1"/>
  <c r="P30" i="1"/>
  <c r="O30" i="1"/>
  <c r="N30" i="1"/>
  <c r="L30" i="1"/>
  <c r="K30" i="1"/>
  <c r="J30" i="1"/>
  <c r="I30" i="1"/>
  <c r="G30" i="1"/>
  <c r="Q29" i="1"/>
  <c r="P29" i="1"/>
  <c r="O29" i="1"/>
  <c r="M29" i="1"/>
  <c r="L29" i="1"/>
  <c r="K29" i="1"/>
  <c r="J29" i="1"/>
  <c r="I29" i="1"/>
  <c r="G29" i="1"/>
  <c r="Q28" i="1"/>
  <c r="P28" i="1"/>
  <c r="O28" i="1"/>
  <c r="M28" i="1"/>
  <c r="L28" i="1"/>
  <c r="K28" i="1"/>
  <c r="J28" i="1"/>
  <c r="I28" i="1"/>
  <c r="G28" i="1"/>
  <c r="Q27" i="1"/>
  <c r="P27" i="1"/>
  <c r="O27" i="1"/>
  <c r="M27" i="1"/>
  <c r="L27" i="1"/>
  <c r="K27" i="1"/>
  <c r="J27" i="1"/>
  <c r="I27" i="1"/>
  <c r="G27" i="1"/>
  <c r="Q26" i="1"/>
  <c r="P26" i="1"/>
  <c r="O26" i="1"/>
  <c r="M26" i="1"/>
  <c r="L26" i="1"/>
  <c r="K26" i="1"/>
  <c r="J26" i="1"/>
  <c r="I26" i="1"/>
  <c r="G26" i="1"/>
  <c r="Q25" i="1"/>
  <c r="P25" i="1"/>
  <c r="O25" i="1"/>
  <c r="M25" i="1"/>
  <c r="L25" i="1"/>
  <c r="K25" i="1"/>
  <c r="J25" i="1"/>
  <c r="I25" i="1"/>
  <c r="G25" i="1"/>
  <c r="Q24" i="1"/>
  <c r="P24" i="1"/>
  <c r="O24" i="1"/>
  <c r="M24" i="1"/>
  <c r="L24" i="1"/>
  <c r="K24" i="1"/>
  <c r="J24" i="1"/>
  <c r="I24" i="1"/>
  <c r="G24" i="1"/>
  <c r="Q23" i="1"/>
  <c r="P23" i="1"/>
  <c r="O23" i="1"/>
  <c r="M23" i="1"/>
  <c r="L23" i="1"/>
  <c r="K23" i="1"/>
  <c r="J23" i="1"/>
  <c r="I23" i="1"/>
  <c r="G23" i="1"/>
  <c r="Q22" i="1"/>
  <c r="P22" i="1"/>
  <c r="O22" i="1"/>
  <c r="M22" i="1"/>
  <c r="L22" i="1"/>
  <c r="K22" i="1"/>
  <c r="J22" i="1"/>
  <c r="I22" i="1"/>
  <c r="G22" i="1"/>
  <c r="Q21" i="1"/>
  <c r="P21" i="1"/>
  <c r="O21" i="1"/>
  <c r="M21" i="1"/>
  <c r="L21" i="1"/>
  <c r="K21" i="1"/>
  <c r="J21" i="1"/>
  <c r="I21" i="1"/>
  <c r="G21" i="1"/>
  <c r="Q20" i="1"/>
  <c r="P20" i="1"/>
  <c r="O20" i="1"/>
  <c r="M20" i="1"/>
  <c r="L20" i="1"/>
  <c r="K20" i="1"/>
  <c r="J20" i="1"/>
  <c r="I20" i="1"/>
  <c r="G20" i="1"/>
  <c r="Q19" i="1"/>
  <c r="P19" i="1"/>
  <c r="O19" i="1"/>
  <c r="M19" i="1"/>
  <c r="L19" i="1"/>
  <c r="K19" i="1"/>
  <c r="J19" i="1"/>
  <c r="I19" i="1"/>
  <c r="G19" i="1"/>
  <c r="Q18" i="1"/>
  <c r="P18" i="1"/>
  <c r="O18" i="1"/>
  <c r="M18" i="1"/>
  <c r="L18" i="1"/>
  <c r="K18" i="1"/>
  <c r="J18" i="1"/>
  <c r="I18" i="1"/>
  <c r="G18" i="1"/>
  <c r="Q17" i="1"/>
  <c r="P17" i="1"/>
  <c r="O17" i="1"/>
  <c r="M17" i="1"/>
  <c r="L17" i="1"/>
  <c r="K17" i="1"/>
  <c r="J17" i="1"/>
  <c r="I17" i="1"/>
  <c r="G17" i="1"/>
</calcChain>
</file>

<file path=xl/sharedStrings.xml><?xml version="1.0" encoding="utf-8"?>
<sst xmlns="http://schemas.openxmlformats.org/spreadsheetml/2006/main" count="79" uniqueCount="39">
  <si>
    <t>PODER JUDICIÁRIO</t>
  </si>
  <si>
    <t>Consolidado da Justiça do Trabalho</t>
  </si>
  <si>
    <t>RESOLUÇÃO 102 CNJ - ANEXO III A - ESTRUTURA REMUNERATÓRIA DOS CARGOS EFETIVOS</t>
  </si>
  <si>
    <t>(Portaria Conjunta nº 5/SOF/SEGEP/MP, ANEXO II, Tabela 1)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</si>
  <si>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</si>
  <si>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</si>
  <si>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</si>
  <si>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</si>
  <si>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</si>
  <si>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</si>
  <si>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</si>
  <si>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</si>
  <si>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</si>
  <si>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</si>
  <si>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</si>
  <si>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</si>
  <si>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</si>
  <si>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</si>
  <si>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</si>
  <si>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</si>
  <si>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</si>
  <si>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</si>
  <si>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</si>
  <si>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</si>
  <si>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</si>
  <si>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</si>
  <si>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</si>
  <si>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</si>
  <si>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</si>
  <si>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</si>
  <si>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</si>
  <si>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</si>
  <si>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</si>
  <si>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</si>
  <si>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</si>
  <si>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Secretaria de Gestão de Pessoas CSJT</t>
  </si>
  <si>
    <t>Data de início da vigência: 1º/2/2023</t>
  </si>
  <si>
    <t>Observações: a) Legislação de referência: Lei nº 11.416, de 15/12/2006, Lei nº 13.317, de 20/7/2016 e Lei nº 14.523, de 9/1/2023.</t>
  </si>
  <si>
    <t>Data de referência: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</si>
</sst>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DCE6F2"/>
      </patternFill>
    </fill>
    <fill>
      <patternFill patternType="solid">
        <fgColor rgb="FFC3D69B"/>
        <bgColor rgb="FFBFBFBF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AC090"/>
        <bgColor rgb="FFC3D69B"/>
      </patternFill>
    </fill>
    <fill>
      <patternFill patternType="solid">
        <fgColor rgb="FFFDEADA"/>
        <bgColor rgb="FFEBF1D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7" borderId="3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9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tabSelected="1" zoomScaleNormal="100" workbookViewId="0">
      <selection activeCell="T10" sqref="T10"/>
    </sheetView>
  </sheetViews>
  <sheetFormatPr defaultRowHeight="15" x14ac:dyDescent="0.25"/>
  <cols>
    <col min="1" max="5" width="8.5703125" customWidth="1"/>
    <col min="6" max="6" width="11" customWidth="1"/>
    <col min="7" max="8" width="4.5703125" customWidth="1"/>
    <col min="9" max="1025" width="8.5703125" customWidth="1"/>
  </cols>
  <sheetData>
    <row r="1" spans="2:17" x14ac:dyDescent="0.25">
      <c r="B1" t="s">
        <v>0</v>
      </c>
    </row>
    <row r="2" spans="2:17" x14ac:dyDescent="0.25">
      <c r="B2" t="s">
        <v>1</v>
      </c>
    </row>
    <row r="3" spans="2:17" x14ac:dyDescent="0.25">
      <c r="B3" t="s">
        <v>35</v>
      </c>
    </row>
    <row r="4" spans="2:17" x14ac:dyDescent="0.25">
      <c r="B4" t="s">
        <v>38</v>
      </c>
    </row>
    <row r="5" spans="2:17" x14ac:dyDescent="0.25">
      <c r="B5" s="35" t="s">
        <v>36</v>
      </c>
    </row>
    <row r="8" spans="2:17" x14ac:dyDescent="0.25">
      <c r="B8" s="37" t="s">
        <v>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2:17" x14ac:dyDescent="0.25">
      <c r="B9" s="38" t="s">
        <v>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2" spans="2:17" ht="15" customHeight="1" x14ac:dyDescent="0.25">
      <c r="B12" s="39" t="s">
        <v>4</v>
      </c>
      <c r="C12" s="39"/>
      <c r="D12" s="39"/>
      <c r="E12" s="39"/>
      <c r="F12" s="40" t="s">
        <v>5</v>
      </c>
      <c r="G12" s="39" t="s">
        <v>6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2:17" ht="23.25" customHeight="1" x14ac:dyDescent="0.25">
      <c r="B13" s="41" t="s">
        <v>7</v>
      </c>
      <c r="C13" s="41"/>
      <c r="D13" s="41"/>
      <c r="E13" s="41"/>
      <c r="F13" s="40"/>
      <c r="G13" s="42" t="s">
        <v>8</v>
      </c>
      <c r="H13" s="42"/>
      <c r="I13" s="41" t="s">
        <v>9</v>
      </c>
      <c r="J13" s="41"/>
      <c r="K13" s="41"/>
      <c r="L13" s="41"/>
      <c r="M13" s="41"/>
      <c r="N13" s="41"/>
      <c r="O13" s="41"/>
      <c r="P13" s="41"/>
      <c r="Q13" s="41"/>
    </row>
    <row r="14" spans="2:17" ht="23.25" customHeight="1" x14ac:dyDescent="0.25">
      <c r="B14" s="41"/>
      <c r="C14" s="41"/>
      <c r="D14" s="41"/>
      <c r="E14" s="41"/>
      <c r="F14" s="40"/>
      <c r="G14" s="42" t="s">
        <v>10</v>
      </c>
      <c r="H14" s="42"/>
      <c r="I14" s="41" t="s">
        <v>11</v>
      </c>
      <c r="J14" s="41"/>
      <c r="K14" s="41"/>
      <c r="L14" s="41"/>
      <c r="M14" s="41" t="s">
        <v>10</v>
      </c>
      <c r="N14" s="41"/>
      <c r="O14" s="41"/>
      <c r="P14" s="41"/>
      <c r="Q14" s="41"/>
    </row>
    <row r="15" spans="2:17" ht="15" customHeight="1" x14ac:dyDescent="0.25">
      <c r="B15" s="41"/>
      <c r="C15" s="41"/>
      <c r="D15" s="41"/>
      <c r="E15" s="41"/>
      <c r="F15" s="41" t="s">
        <v>10</v>
      </c>
      <c r="G15" s="43" t="s">
        <v>12</v>
      </c>
      <c r="H15" s="43"/>
      <c r="I15" s="1" t="s">
        <v>13</v>
      </c>
      <c r="J15" s="41" t="s">
        <v>14</v>
      </c>
      <c r="K15" s="41"/>
      <c r="L15" s="41"/>
      <c r="M15" s="1" t="s">
        <v>15</v>
      </c>
      <c r="N15" s="41" t="s">
        <v>16</v>
      </c>
      <c r="O15" s="41"/>
      <c r="P15" s="41"/>
      <c r="Q15" s="41"/>
    </row>
    <row r="16" spans="2:17" x14ac:dyDescent="0.25">
      <c r="B16" s="41"/>
      <c r="C16" s="41"/>
      <c r="D16" s="41"/>
      <c r="E16" s="41"/>
      <c r="F16" s="41"/>
      <c r="G16" s="44">
        <v>1.4</v>
      </c>
      <c r="H16" s="44"/>
      <c r="I16" s="2">
        <v>0.35</v>
      </c>
      <c r="J16" s="2">
        <v>0.01</v>
      </c>
      <c r="K16" s="2">
        <v>0.02</v>
      </c>
      <c r="L16" s="2">
        <v>0.03</v>
      </c>
      <c r="M16" s="2">
        <v>0.35</v>
      </c>
      <c r="N16" s="2">
        <v>0.05</v>
      </c>
      <c r="O16" s="3">
        <v>7.4999999999999997E-2</v>
      </c>
      <c r="P16" s="2">
        <v>0.1</v>
      </c>
      <c r="Q16" s="3">
        <v>0.125</v>
      </c>
    </row>
    <row r="17" spans="2:19" x14ac:dyDescent="0.25">
      <c r="B17" s="4"/>
      <c r="C17" s="4"/>
      <c r="D17" s="5"/>
      <c r="E17" s="6">
        <v>13</v>
      </c>
      <c r="F17" s="7">
        <f>7792.3*1.06</f>
        <v>8259.8379999999997</v>
      </c>
      <c r="G17" s="45">
        <f t="shared" ref="G17:G46" si="0">F17*$G$16</f>
        <v>11563.7732</v>
      </c>
      <c r="H17" s="45"/>
      <c r="I17" s="8">
        <f t="shared" ref="I17:I42" si="1">$I$16*F17</f>
        <v>2890.9432999999999</v>
      </c>
      <c r="J17" s="8">
        <f t="shared" ref="J17:J46" si="2">$J$16*F17</f>
        <v>82.598380000000006</v>
      </c>
      <c r="K17" s="8">
        <f t="shared" ref="K17:K46" si="3">$K$16*F17</f>
        <v>165.19676000000001</v>
      </c>
      <c r="L17" s="8">
        <f t="shared" ref="L17:L46" si="4">$L$16*F17</f>
        <v>247.79513999999998</v>
      </c>
      <c r="M17" s="8">
        <f t="shared" ref="M17:M29" si="5">$M$16*F17</f>
        <v>2890.9432999999999</v>
      </c>
      <c r="N17" s="9"/>
      <c r="O17" s="8">
        <f t="shared" ref="O17:O46" si="6">$O$16*F17</f>
        <v>619.48784999999998</v>
      </c>
      <c r="P17" s="8">
        <f t="shared" ref="P17:P46" si="7">$P$16*F17</f>
        <v>825.98379999999997</v>
      </c>
      <c r="Q17" s="8">
        <f t="shared" ref="Q17:Q46" si="8">$Q$16*F17</f>
        <v>1032.47975</v>
      </c>
      <c r="S17" s="10"/>
    </row>
    <row r="18" spans="2:19" x14ac:dyDescent="0.25">
      <c r="B18" s="11" t="s">
        <v>17</v>
      </c>
      <c r="C18" s="11" t="s">
        <v>18</v>
      </c>
      <c r="D18" s="5"/>
      <c r="E18" s="12">
        <v>12</v>
      </c>
      <c r="F18" s="13">
        <f>7565.34*1.06</f>
        <v>8019.2604000000001</v>
      </c>
      <c r="G18" s="45">
        <f t="shared" si="0"/>
        <v>11226.96456</v>
      </c>
      <c r="H18" s="45"/>
      <c r="I18" s="8">
        <f t="shared" si="1"/>
        <v>2806.7411400000001</v>
      </c>
      <c r="J18" s="8">
        <f t="shared" si="2"/>
        <v>80.192604000000003</v>
      </c>
      <c r="K18" s="8">
        <f t="shared" si="3"/>
        <v>160.38520800000001</v>
      </c>
      <c r="L18" s="8">
        <f t="shared" si="4"/>
        <v>240.57781199999999</v>
      </c>
      <c r="M18" s="8">
        <f t="shared" si="5"/>
        <v>2806.7411400000001</v>
      </c>
      <c r="N18" s="14"/>
      <c r="O18" s="8">
        <f t="shared" si="6"/>
        <v>601.44452999999999</v>
      </c>
      <c r="P18" s="8">
        <f t="shared" si="7"/>
        <v>801.92604000000006</v>
      </c>
      <c r="Q18" s="8">
        <f t="shared" si="8"/>
        <v>1002.40755</v>
      </c>
      <c r="S18" s="10"/>
    </row>
    <row r="19" spans="2:19" x14ac:dyDescent="0.25">
      <c r="B19" s="11" t="s">
        <v>19</v>
      </c>
      <c r="C19" s="6"/>
      <c r="D19" s="5" t="s">
        <v>20</v>
      </c>
      <c r="E19" s="12">
        <v>11</v>
      </c>
      <c r="F19" s="13">
        <f>7344.99*1.06</f>
        <v>7785.6894000000002</v>
      </c>
      <c r="G19" s="45">
        <f t="shared" si="0"/>
        <v>10899.96516</v>
      </c>
      <c r="H19" s="45"/>
      <c r="I19" s="8">
        <f t="shared" si="1"/>
        <v>2724.9912899999999</v>
      </c>
      <c r="J19" s="8">
        <f t="shared" si="2"/>
        <v>77.856893999999997</v>
      </c>
      <c r="K19" s="8">
        <f t="shared" si="3"/>
        <v>155.71378799999999</v>
      </c>
      <c r="L19" s="8">
        <f t="shared" si="4"/>
        <v>233.57068200000001</v>
      </c>
      <c r="M19" s="8">
        <f t="shared" si="5"/>
        <v>2724.9912899999999</v>
      </c>
      <c r="N19" s="14"/>
      <c r="O19" s="8">
        <f t="shared" si="6"/>
        <v>583.92670499999997</v>
      </c>
      <c r="P19" s="8">
        <f t="shared" si="7"/>
        <v>778.56894000000011</v>
      </c>
      <c r="Q19" s="8">
        <f t="shared" si="8"/>
        <v>973.21117500000003</v>
      </c>
      <c r="S19" s="10"/>
    </row>
    <row r="20" spans="2:19" x14ac:dyDescent="0.25">
      <c r="B20" s="11" t="s">
        <v>17</v>
      </c>
      <c r="C20" s="11"/>
      <c r="D20" s="5" t="s">
        <v>21</v>
      </c>
      <c r="E20" s="12">
        <v>10</v>
      </c>
      <c r="F20" s="13">
        <f>7131.06*1.06</f>
        <v>7558.923600000001</v>
      </c>
      <c r="G20" s="45">
        <f t="shared" si="0"/>
        <v>10582.493040000001</v>
      </c>
      <c r="H20" s="45"/>
      <c r="I20" s="8">
        <f t="shared" si="1"/>
        <v>2645.6232600000003</v>
      </c>
      <c r="J20" s="8">
        <f t="shared" si="2"/>
        <v>75.589236000000014</v>
      </c>
      <c r="K20" s="8">
        <f t="shared" si="3"/>
        <v>151.17847200000003</v>
      </c>
      <c r="L20" s="8">
        <f t="shared" si="4"/>
        <v>226.76770800000003</v>
      </c>
      <c r="M20" s="8">
        <f t="shared" si="5"/>
        <v>2645.6232600000003</v>
      </c>
      <c r="N20" s="14"/>
      <c r="O20" s="8">
        <f t="shared" si="6"/>
        <v>566.9192700000001</v>
      </c>
      <c r="P20" s="8">
        <f t="shared" si="7"/>
        <v>755.89236000000017</v>
      </c>
      <c r="Q20" s="8">
        <f t="shared" si="8"/>
        <v>944.86545000000012</v>
      </c>
      <c r="S20" s="10"/>
    </row>
    <row r="21" spans="2:19" x14ac:dyDescent="0.25">
      <c r="B21" s="11" t="s">
        <v>22</v>
      </c>
      <c r="C21" s="11"/>
      <c r="D21" s="5" t="s">
        <v>23</v>
      </c>
      <c r="E21" s="12">
        <v>9</v>
      </c>
      <c r="F21" s="13">
        <f>6923.36*1.06</f>
        <v>7338.7615999999998</v>
      </c>
      <c r="G21" s="45">
        <f t="shared" si="0"/>
        <v>10274.266239999999</v>
      </c>
      <c r="H21" s="45"/>
      <c r="I21" s="8">
        <f t="shared" si="1"/>
        <v>2568.5665599999998</v>
      </c>
      <c r="J21" s="8">
        <f t="shared" si="2"/>
        <v>73.387615999999994</v>
      </c>
      <c r="K21" s="8">
        <f t="shared" si="3"/>
        <v>146.77523199999999</v>
      </c>
      <c r="L21" s="8">
        <f t="shared" si="4"/>
        <v>220.162848</v>
      </c>
      <c r="M21" s="8">
        <f t="shared" si="5"/>
        <v>2568.5665599999998</v>
      </c>
      <c r="N21" s="14"/>
      <c r="O21" s="8">
        <f t="shared" si="6"/>
        <v>550.40711999999996</v>
      </c>
      <c r="P21" s="8">
        <f t="shared" si="7"/>
        <v>733.87616000000003</v>
      </c>
      <c r="Q21" s="8">
        <f t="shared" si="8"/>
        <v>917.34519999999998</v>
      </c>
      <c r="S21" s="10"/>
    </row>
    <row r="22" spans="2:19" x14ac:dyDescent="0.25">
      <c r="B22" s="11" t="s">
        <v>24</v>
      </c>
      <c r="C22" s="11" t="s">
        <v>25</v>
      </c>
      <c r="D22" s="5" t="s">
        <v>26</v>
      </c>
      <c r="E22" s="12">
        <v>8</v>
      </c>
      <c r="F22" s="13">
        <f>6550.01*1.06</f>
        <v>6943.0106000000005</v>
      </c>
      <c r="G22" s="45">
        <f t="shared" si="0"/>
        <v>9720.2148400000005</v>
      </c>
      <c r="H22" s="45"/>
      <c r="I22" s="8">
        <f t="shared" si="1"/>
        <v>2430.0537100000001</v>
      </c>
      <c r="J22" s="8">
        <f t="shared" si="2"/>
        <v>69.430106000000009</v>
      </c>
      <c r="K22" s="8">
        <f t="shared" si="3"/>
        <v>138.86021200000002</v>
      </c>
      <c r="L22" s="8">
        <f t="shared" si="4"/>
        <v>208.29031800000001</v>
      </c>
      <c r="M22" s="8">
        <f t="shared" si="5"/>
        <v>2430.0537100000001</v>
      </c>
      <c r="N22" s="14"/>
      <c r="O22" s="8">
        <f t="shared" si="6"/>
        <v>520.72579500000006</v>
      </c>
      <c r="P22" s="8">
        <f t="shared" si="7"/>
        <v>694.30106000000012</v>
      </c>
      <c r="Q22" s="8">
        <f t="shared" si="8"/>
        <v>867.87632500000007</v>
      </c>
      <c r="S22" s="10"/>
    </row>
    <row r="23" spans="2:19" x14ac:dyDescent="0.25">
      <c r="B23" s="11" t="s">
        <v>20</v>
      </c>
      <c r="C23" s="11"/>
      <c r="D23" s="5" t="s">
        <v>27</v>
      </c>
      <c r="E23" s="12">
        <v>7</v>
      </c>
      <c r="F23" s="13">
        <f>6359.23*1.06</f>
        <v>6740.7838000000002</v>
      </c>
      <c r="G23" s="45">
        <f t="shared" si="0"/>
        <v>9437.0973199999989</v>
      </c>
      <c r="H23" s="45"/>
      <c r="I23" s="8">
        <f t="shared" si="1"/>
        <v>2359.2743299999997</v>
      </c>
      <c r="J23" s="8">
        <f t="shared" si="2"/>
        <v>67.407837999999998</v>
      </c>
      <c r="K23" s="8">
        <f t="shared" si="3"/>
        <v>134.815676</v>
      </c>
      <c r="L23" s="8">
        <f t="shared" si="4"/>
        <v>202.22351399999999</v>
      </c>
      <c r="M23" s="8">
        <f t="shared" si="5"/>
        <v>2359.2743299999997</v>
      </c>
      <c r="N23" s="14"/>
      <c r="O23" s="8">
        <f t="shared" si="6"/>
        <v>505.558785</v>
      </c>
      <c r="P23" s="8">
        <f t="shared" si="7"/>
        <v>674.07838000000004</v>
      </c>
      <c r="Q23" s="8">
        <f t="shared" si="8"/>
        <v>842.59797500000002</v>
      </c>
      <c r="S23" s="10"/>
    </row>
    <row r="24" spans="2:19" x14ac:dyDescent="0.25">
      <c r="B24" s="11" t="s">
        <v>28</v>
      </c>
      <c r="C24" s="11"/>
      <c r="D24" s="5" t="s">
        <v>24</v>
      </c>
      <c r="E24" s="12">
        <v>6</v>
      </c>
      <c r="F24" s="13">
        <f>6174.01*1.06</f>
        <v>6544.4506000000001</v>
      </c>
      <c r="G24" s="45">
        <f t="shared" si="0"/>
        <v>9162.2308400000002</v>
      </c>
      <c r="H24" s="45"/>
      <c r="I24" s="8">
        <f t="shared" si="1"/>
        <v>2290.55771</v>
      </c>
      <c r="J24" s="8">
        <f t="shared" si="2"/>
        <v>65.444506000000004</v>
      </c>
      <c r="K24" s="8">
        <f t="shared" si="3"/>
        <v>130.88901200000001</v>
      </c>
      <c r="L24" s="8">
        <f t="shared" si="4"/>
        <v>196.333518</v>
      </c>
      <c r="M24" s="8">
        <f t="shared" si="5"/>
        <v>2290.55771</v>
      </c>
      <c r="N24" s="14"/>
      <c r="O24" s="8">
        <f t="shared" si="6"/>
        <v>490.83379500000001</v>
      </c>
      <c r="P24" s="8">
        <f t="shared" si="7"/>
        <v>654.44506000000001</v>
      </c>
      <c r="Q24" s="8">
        <f t="shared" si="8"/>
        <v>818.05632500000002</v>
      </c>
      <c r="S24" s="10"/>
    </row>
    <row r="25" spans="2:19" x14ac:dyDescent="0.25">
      <c r="B25" s="11" t="s">
        <v>17</v>
      </c>
      <c r="C25" s="4"/>
      <c r="D25" s="5" t="s">
        <v>29</v>
      </c>
      <c r="E25" s="12">
        <v>5</v>
      </c>
      <c r="F25" s="13">
        <f>5994.18*1.06</f>
        <v>6353.8308000000006</v>
      </c>
      <c r="G25" s="45">
        <f t="shared" si="0"/>
        <v>8895.36312</v>
      </c>
      <c r="H25" s="45"/>
      <c r="I25" s="8">
        <f t="shared" si="1"/>
        <v>2223.84078</v>
      </c>
      <c r="J25" s="8">
        <f t="shared" si="2"/>
        <v>63.538308000000008</v>
      </c>
      <c r="K25" s="8">
        <f t="shared" si="3"/>
        <v>127.07661600000002</v>
      </c>
      <c r="L25" s="8">
        <f t="shared" si="4"/>
        <v>190.614924</v>
      </c>
      <c r="M25" s="8">
        <f t="shared" si="5"/>
        <v>2223.84078</v>
      </c>
      <c r="N25" s="14"/>
      <c r="O25" s="8">
        <f t="shared" si="6"/>
        <v>476.53731000000005</v>
      </c>
      <c r="P25" s="8">
        <f t="shared" si="7"/>
        <v>635.38308000000006</v>
      </c>
      <c r="Q25" s="8">
        <f t="shared" si="8"/>
        <v>794.22885000000008</v>
      </c>
      <c r="S25" s="10"/>
    </row>
    <row r="26" spans="2:19" x14ac:dyDescent="0.25">
      <c r="B26" s="11"/>
      <c r="C26" s="11"/>
      <c r="D26" s="5" t="s">
        <v>27</v>
      </c>
      <c r="E26" s="12">
        <v>4</v>
      </c>
      <c r="F26" s="13">
        <f>5819.6*1.06</f>
        <v>6168.7760000000007</v>
      </c>
      <c r="G26" s="45">
        <f t="shared" si="0"/>
        <v>8636.2864000000009</v>
      </c>
      <c r="H26" s="45"/>
      <c r="I26" s="8">
        <f t="shared" si="1"/>
        <v>2159.0716000000002</v>
      </c>
      <c r="J26" s="8">
        <f t="shared" si="2"/>
        <v>61.687760000000011</v>
      </c>
      <c r="K26" s="8">
        <f t="shared" si="3"/>
        <v>123.37552000000002</v>
      </c>
      <c r="L26" s="8">
        <f t="shared" si="4"/>
        <v>185.06328000000002</v>
      </c>
      <c r="M26" s="8">
        <f t="shared" si="5"/>
        <v>2159.0716000000002</v>
      </c>
      <c r="N26" s="14"/>
      <c r="O26" s="8">
        <f t="shared" si="6"/>
        <v>462.65820000000002</v>
      </c>
      <c r="P26" s="8">
        <f t="shared" si="7"/>
        <v>616.87760000000014</v>
      </c>
      <c r="Q26" s="8">
        <f t="shared" si="8"/>
        <v>771.09700000000009</v>
      </c>
      <c r="S26" s="10"/>
    </row>
    <row r="27" spans="2:19" x14ac:dyDescent="0.25">
      <c r="B27" s="11"/>
      <c r="C27" s="11" t="s">
        <v>17</v>
      </c>
      <c r="D27" s="5"/>
      <c r="E27" s="12">
        <v>3</v>
      </c>
      <c r="F27" s="13">
        <f>5505.76*1.06</f>
        <v>5836.1056000000008</v>
      </c>
      <c r="G27" s="45">
        <f t="shared" si="0"/>
        <v>8170.5478400000002</v>
      </c>
      <c r="H27" s="45"/>
      <c r="I27" s="8">
        <f t="shared" si="1"/>
        <v>2042.63696</v>
      </c>
      <c r="J27" s="8">
        <f t="shared" si="2"/>
        <v>58.361056000000012</v>
      </c>
      <c r="K27" s="8">
        <f t="shared" si="3"/>
        <v>116.72211200000002</v>
      </c>
      <c r="L27" s="8">
        <f t="shared" si="4"/>
        <v>175.08316800000003</v>
      </c>
      <c r="M27" s="8">
        <f t="shared" si="5"/>
        <v>2042.63696</v>
      </c>
      <c r="N27" s="14"/>
      <c r="O27" s="8">
        <f t="shared" si="6"/>
        <v>437.70792000000006</v>
      </c>
      <c r="P27" s="8">
        <f t="shared" si="7"/>
        <v>583.61056000000008</v>
      </c>
      <c r="Q27" s="8">
        <f t="shared" si="8"/>
        <v>729.5132000000001</v>
      </c>
      <c r="S27" s="10"/>
    </row>
    <row r="28" spans="2:19" x14ac:dyDescent="0.25">
      <c r="B28" s="11"/>
      <c r="C28" s="11"/>
      <c r="D28" s="5"/>
      <c r="E28" s="12">
        <v>2</v>
      </c>
      <c r="F28" s="13">
        <f>5345.4*1.06</f>
        <v>5666.1239999999998</v>
      </c>
      <c r="G28" s="45">
        <f t="shared" si="0"/>
        <v>7932.5735999999988</v>
      </c>
      <c r="H28" s="45"/>
      <c r="I28" s="8">
        <f t="shared" si="1"/>
        <v>1983.1433999999997</v>
      </c>
      <c r="J28" s="8">
        <f t="shared" si="2"/>
        <v>56.661239999999999</v>
      </c>
      <c r="K28" s="8">
        <f t="shared" si="3"/>
        <v>113.32248</v>
      </c>
      <c r="L28" s="8">
        <f t="shared" si="4"/>
        <v>169.98371999999998</v>
      </c>
      <c r="M28" s="8">
        <f t="shared" si="5"/>
        <v>1983.1433999999997</v>
      </c>
      <c r="N28" s="14"/>
      <c r="O28" s="8">
        <f t="shared" si="6"/>
        <v>424.95929999999998</v>
      </c>
      <c r="P28" s="8">
        <f t="shared" si="7"/>
        <v>566.61239999999998</v>
      </c>
      <c r="Q28" s="8">
        <f t="shared" si="8"/>
        <v>708.26549999999997</v>
      </c>
      <c r="S28" s="10"/>
    </row>
    <row r="29" spans="2:19" x14ac:dyDescent="0.25">
      <c r="B29" s="6"/>
      <c r="C29" s="11"/>
      <c r="D29" s="15"/>
      <c r="E29" s="12">
        <v>1</v>
      </c>
      <c r="F29" s="13">
        <f>5189.71*1.06</f>
        <v>5501.0925999999999</v>
      </c>
      <c r="G29" s="45">
        <f t="shared" si="0"/>
        <v>7701.5296399999997</v>
      </c>
      <c r="H29" s="45"/>
      <c r="I29" s="8">
        <f t="shared" si="1"/>
        <v>1925.3824099999999</v>
      </c>
      <c r="J29" s="8">
        <f t="shared" si="2"/>
        <v>55.010925999999998</v>
      </c>
      <c r="K29" s="8">
        <f t="shared" si="3"/>
        <v>110.021852</v>
      </c>
      <c r="L29" s="8">
        <f t="shared" si="4"/>
        <v>165.03277799999998</v>
      </c>
      <c r="M29" s="8">
        <f t="shared" si="5"/>
        <v>1925.3824099999999</v>
      </c>
      <c r="N29" s="14"/>
      <c r="O29" s="8">
        <f t="shared" si="6"/>
        <v>412.58194499999996</v>
      </c>
      <c r="P29" s="8">
        <f t="shared" si="7"/>
        <v>550.10926000000006</v>
      </c>
      <c r="Q29" s="8">
        <f t="shared" si="8"/>
        <v>687.63657499999999</v>
      </c>
      <c r="S29" s="10"/>
    </row>
    <row r="30" spans="2:19" x14ac:dyDescent="0.25">
      <c r="B30" s="16"/>
      <c r="C30" s="16"/>
      <c r="D30" s="17"/>
      <c r="E30" s="18">
        <v>13</v>
      </c>
      <c r="F30" s="19">
        <f>4749.33*1.06</f>
        <v>5034.2898000000005</v>
      </c>
      <c r="G30" s="46">
        <f t="shared" si="0"/>
        <v>7048.0057200000001</v>
      </c>
      <c r="H30" s="46"/>
      <c r="I30" s="21">
        <f t="shared" si="1"/>
        <v>1762.00143</v>
      </c>
      <c r="J30" s="21">
        <f t="shared" si="2"/>
        <v>50.342898000000005</v>
      </c>
      <c r="K30" s="21">
        <f t="shared" si="3"/>
        <v>100.68579600000001</v>
      </c>
      <c r="L30" s="21">
        <f t="shared" si="4"/>
        <v>151.028694</v>
      </c>
      <c r="M30" s="14"/>
      <c r="N30" s="20">
        <f t="shared" ref="N30:N42" si="9">$N$16*F30</f>
        <v>251.71449000000004</v>
      </c>
      <c r="O30" s="21">
        <f t="shared" si="6"/>
        <v>377.57173500000005</v>
      </c>
      <c r="P30" s="21">
        <f t="shared" si="7"/>
        <v>503.42898000000008</v>
      </c>
      <c r="Q30" s="21">
        <f t="shared" si="8"/>
        <v>629.28622500000006</v>
      </c>
      <c r="S30" s="10"/>
    </row>
    <row r="31" spans="2:19" x14ac:dyDescent="0.25">
      <c r="B31" s="22"/>
      <c r="C31" s="22" t="s">
        <v>18</v>
      </c>
      <c r="D31" s="23"/>
      <c r="E31" s="18">
        <v>12</v>
      </c>
      <c r="F31" s="19">
        <f>4611*1.06</f>
        <v>4887.66</v>
      </c>
      <c r="G31" s="46">
        <f t="shared" si="0"/>
        <v>6842.7239999999993</v>
      </c>
      <c r="H31" s="46"/>
      <c r="I31" s="21">
        <f t="shared" si="1"/>
        <v>1710.6809999999998</v>
      </c>
      <c r="J31" s="21">
        <f t="shared" si="2"/>
        <v>48.876599999999996</v>
      </c>
      <c r="K31" s="21">
        <f t="shared" si="3"/>
        <v>97.753199999999993</v>
      </c>
      <c r="L31" s="21">
        <f t="shared" si="4"/>
        <v>146.62979999999999</v>
      </c>
      <c r="M31" s="14"/>
      <c r="N31" s="20">
        <f t="shared" si="9"/>
        <v>244.38300000000001</v>
      </c>
      <c r="O31" s="21">
        <f t="shared" si="6"/>
        <v>366.5745</v>
      </c>
      <c r="P31" s="21">
        <f t="shared" si="7"/>
        <v>488.76600000000002</v>
      </c>
      <c r="Q31" s="21">
        <f t="shared" si="8"/>
        <v>610.95749999999998</v>
      </c>
      <c r="S31" s="10"/>
    </row>
    <row r="32" spans="2:19" x14ac:dyDescent="0.25">
      <c r="B32" s="22" t="s">
        <v>28</v>
      </c>
      <c r="C32" s="22"/>
      <c r="D32" s="23"/>
      <c r="E32" s="18">
        <v>11</v>
      </c>
      <c r="F32" s="19">
        <f>4476.7*1.06</f>
        <v>4745.3019999999997</v>
      </c>
      <c r="G32" s="46">
        <f t="shared" si="0"/>
        <v>6643.4227999999994</v>
      </c>
      <c r="H32" s="46"/>
      <c r="I32" s="21">
        <f t="shared" si="1"/>
        <v>1660.8556999999998</v>
      </c>
      <c r="J32" s="21">
        <f t="shared" si="2"/>
        <v>47.453019999999995</v>
      </c>
      <c r="K32" s="21">
        <f t="shared" si="3"/>
        <v>94.90603999999999</v>
      </c>
      <c r="L32" s="21">
        <f t="shared" si="4"/>
        <v>142.35905999999997</v>
      </c>
      <c r="M32" s="14"/>
      <c r="N32" s="20">
        <f t="shared" si="9"/>
        <v>237.26509999999999</v>
      </c>
      <c r="O32" s="21">
        <f t="shared" si="6"/>
        <v>355.89764999999994</v>
      </c>
      <c r="P32" s="21">
        <f t="shared" si="7"/>
        <v>474.53019999999998</v>
      </c>
      <c r="Q32" s="21">
        <f t="shared" si="8"/>
        <v>593.16274999999996</v>
      </c>
      <c r="S32" s="10"/>
    </row>
    <row r="33" spans="2:19" x14ac:dyDescent="0.25">
      <c r="B33" s="22" t="s">
        <v>30</v>
      </c>
      <c r="C33" s="16"/>
      <c r="D33" s="24" t="s">
        <v>31</v>
      </c>
      <c r="E33" s="18">
        <v>10</v>
      </c>
      <c r="F33" s="19">
        <f>4346.31*1.06</f>
        <v>4607.088600000001</v>
      </c>
      <c r="G33" s="46">
        <f t="shared" si="0"/>
        <v>6449.9240400000008</v>
      </c>
      <c r="H33" s="46"/>
      <c r="I33" s="21">
        <f t="shared" si="1"/>
        <v>1612.4810100000002</v>
      </c>
      <c r="J33" s="21">
        <f t="shared" si="2"/>
        <v>46.070886000000009</v>
      </c>
      <c r="K33" s="21">
        <f t="shared" si="3"/>
        <v>92.141772000000017</v>
      </c>
      <c r="L33" s="21">
        <f t="shared" si="4"/>
        <v>138.21265800000003</v>
      </c>
      <c r="M33" s="14"/>
      <c r="N33" s="20">
        <f t="shared" si="9"/>
        <v>230.35443000000006</v>
      </c>
      <c r="O33" s="21">
        <f t="shared" si="6"/>
        <v>345.53164500000008</v>
      </c>
      <c r="P33" s="21">
        <f t="shared" si="7"/>
        <v>460.70886000000013</v>
      </c>
      <c r="Q33" s="21">
        <f t="shared" si="8"/>
        <v>575.88607500000012</v>
      </c>
      <c r="S33" s="10"/>
    </row>
    <row r="34" spans="2:19" x14ac:dyDescent="0.25">
      <c r="B34" s="22" t="s">
        <v>18</v>
      </c>
      <c r="C34" s="22"/>
      <c r="D34" s="24" t="s">
        <v>30</v>
      </c>
      <c r="E34" s="18">
        <v>9</v>
      </c>
      <c r="F34" s="19">
        <f>4219.71*1.06</f>
        <v>4472.8926000000001</v>
      </c>
      <c r="G34" s="46">
        <f t="shared" si="0"/>
        <v>6262.0496400000002</v>
      </c>
      <c r="H34" s="46"/>
      <c r="I34" s="21">
        <f t="shared" si="1"/>
        <v>1565.51241</v>
      </c>
      <c r="J34" s="21">
        <f t="shared" si="2"/>
        <v>44.728926000000001</v>
      </c>
      <c r="K34" s="21">
        <f t="shared" si="3"/>
        <v>89.457852000000003</v>
      </c>
      <c r="L34" s="21">
        <f t="shared" si="4"/>
        <v>134.186778</v>
      </c>
      <c r="M34" s="14"/>
      <c r="N34" s="20">
        <f t="shared" si="9"/>
        <v>223.64463000000001</v>
      </c>
      <c r="O34" s="21">
        <f t="shared" si="6"/>
        <v>335.46694500000001</v>
      </c>
      <c r="P34" s="21">
        <f t="shared" si="7"/>
        <v>447.28926000000001</v>
      </c>
      <c r="Q34" s="21">
        <f t="shared" si="8"/>
        <v>559.11157500000002</v>
      </c>
      <c r="S34" s="10"/>
    </row>
    <row r="35" spans="2:19" x14ac:dyDescent="0.25">
      <c r="B35" s="22" t="s">
        <v>19</v>
      </c>
      <c r="C35" s="22" t="s">
        <v>25</v>
      </c>
      <c r="D35" s="24" t="s">
        <v>32</v>
      </c>
      <c r="E35" s="18">
        <v>8</v>
      </c>
      <c r="F35" s="19">
        <f>3992.16*1.06</f>
        <v>4231.6895999999997</v>
      </c>
      <c r="G35" s="46">
        <f t="shared" si="0"/>
        <v>5924.3654399999996</v>
      </c>
      <c r="H35" s="46"/>
      <c r="I35" s="21">
        <f t="shared" si="1"/>
        <v>1481.0913599999999</v>
      </c>
      <c r="J35" s="21">
        <f t="shared" si="2"/>
        <v>42.316896</v>
      </c>
      <c r="K35" s="21">
        <f t="shared" si="3"/>
        <v>84.633792</v>
      </c>
      <c r="L35" s="21">
        <f t="shared" si="4"/>
        <v>126.95068799999999</v>
      </c>
      <c r="M35" s="14"/>
      <c r="N35" s="20">
        <f t="shared" si="9"/>
        <v>211.58447999999999</v>
      </c>
      <c r="O35" s="21">
        <f t="shared" si="6"/>
        <v>317.37671999999998</v>
      </c>
      <c r="P35" s="21">
        <f t="shared" si="7"/>
        <v>423.16895999999997</v>
      </c>
      <c r="Q35" s="21">
        <f t="shared" si="8"/>
        <v>528.96119999999996</v>
      </c>
      <c r="S35" s="10"/>
    </row>
    <row r="36" spans="2:19" x14ac:dyDescent="0.25">
      <c r="B36" s="22" t="s">
        <v>24</v>
      </c>
      <c r="C36" s="22"/>
      <c r="D36" s="24" t="s">
        <v>24</v>
      </c>
      <c r="E36" s="18">
        <v>7</v>
      </c>
      <c r="F36" s="19">
        <f>3875.88*1.06</f>
        <v>4108.4328000000005</v>
      </c>
      <c r="G36" s="46">
        <f t="shared" si="0"/>
        <v>5751.8059200000007</v>
      </c>
      <c r="H36" s="46"/>
      <c r="I36" s="21">
        <f t="shared" si="1"/>
        <v>1437.9514800000002</v>
      </c>
      <c r="J36" s="21">
        <f t="shared" si="2"/>
        <v>41.084328000000006</v>
      </c>
      <c r="K36" s="21">
        <f t="shared" si="3"/>
        <v>82.168656000000013</v>
      </c>
      <c r="L36" s="21">
        <f t="shared" si="4"/>
        <v>123.25298400000001</v>
      </c>
      <c r="M36" s="14"/>
      <c r="N36" s="20">
        <f t="shared" si="9"/>
        <v>205.42164000000002</v>
      </c>
      <c r="O36" s="21">
        <f t="shared" si="6"/>
        <v>308.13246000000004</v>
      </c>
      <c r="P36" s="21">
        <f t="shared" si="7"/>
        <v>410.84328000000005</v>
      </c>
      <c r="Q36" s="21">
        <f t="shared" si="8"/>
        <v>513.55410000000006</v>
      </c>
      <c r="S36" s="10"/>
    </row>
    <row r="37" spans="2:19" x14ac:dyDescent="0.25">
      <c r="B37" s="22" t="s">
        <v>18</v>
      </c>
      <c r="C37" s="22"/>
      <c r="D37" s="24" t="s">
        <v>29</v>
      </c>
      <c r="E37" s="18">
        <v>6</v>
      </c>
      <c r="F37" s="19">
        <f>3763*1.06</f>
        <v>3988.78</v>
      </c>
      <c r="G37" s="46">
        <f t="shared" si="0"/>
        <v>5584.2920000000004</v>
      </c>
      <c r="H37" s="46"/>
      <c r="I37" s="21">
        <f t="shared" si="1"/>
        <v>1396.0730000000001</v>
      </c>
      <c r="J37" s="21">
        <f t="shared" si="2"/>
        <v>39.887800000000006</v>
      </c>
      <c r="K37" s="21">
        <f t="shared" si="3"/>
        <v>79.775600000000011</v>
      </c>
      <c r="L37" s="21">
        <f t="shared" si="4"/>
        <v>119.6634</v>
      </c>
      <c r="M37" s="14"/>
      <c r="N37" s="20">
        <f t="shared" si="9"/>
        <v>199.43900000000002</v>
      </c>
      <c r="O37" s="21">
        <f t="shared" si="6"/>
        <v>299.1585</v>
      </c>
      <c r="P37" s="21">
        <f t="shared" si="7"/>
        <v>398.87800000000004</v>
      </c>
      <c r="Q37" s="21">
        <f t="shared" si="8"/>
        <v>498.59750000000003</v>
      </c>
      <c r="S37" s="10"/>
    </row>
    <row r="38" spans="2:19" x14ac:dyDescent="0.25">
      <c r="B38" s="22" t="s">
        <v>29</v>
      </c>
      <c r="C38" s="16"/>
      <c r="D38" s="23"/>
      <c r="E38" s="18">
        <v>5</v>
      </c>
      <c r="F38" s="19">
        <f>3653.4*1.06</f>
        <v>3872.6040000000003</v>
      </c>
      <c r="G38" s="46">
        <f t="shared" si="0"/>
        <v>5421.6455999999998</v>
      </c>
      <c r="H38" s="46"/>
      <c r="I38" s="21">
        <f t="shared" si="1"/>
        <v>1355.4114</v>
      </c>
      <c r="J38" s="21">
        <f t="shared" si="2"/>
        <v>38.726040000000005</v>
      </c>
      <c r="K38" s="21">
        <f t="shared" si="3"/>
        <v>77.452080000000009</v>
      </c>
      <c r="L38" s="21">
        <f t="shared" si="4"/>
        <v>116.17812000000001</v>
      </c>
      <c r="M38" s="14"/>
      <c r="N38" s="20">
        <f t="shared" si="9"/>
        <v>193.63020000000003</v>
      </c>
      <c r="O38" s="21">
        <f t="shared" si="6"/>
        <v>290.44530000000003</v>
      </c>
      <c r="P38" s="21">
        <f t="shared" si="7"/>
        <v>387.26040000000006</v>
      </c>
      <c r="Q38" s="21">
        <f t="shared" si="8"/>
        <v>484.07550000000003</v>
      </c>
      <c r="S38" s="10"/>
    </row>
    <row r="39" spans="2:19" x14ac:dyDescent="0.25">
      <c r="B39" s="22"/>
      <c r="C39" s="22"/>
      <c r="D39" s="23"/>
      <c r="E39" s="18">
        <v>4</v>
      </c>
      <c r="F39" s="19">
        <f>3546.98*1.06</f>
        <v>3759.7988</v>
      </c>
      <c r="G39" s="46">
        <f t="shared" si="0"/>
        <v>5263.7183199999999</v>
      </c>
      <c r="H39" s="46"/>
      <c r="I39" s="21">
        <f t="shared" si="1"/>
        <v>1315.92958</v>
      </c>
      <c r="J39" s="21">
        <f t="shared" si="2"/>
        <v>37.597988000000001</v>
      </c>
      <c r="K39" s="21">
        <f t="shared" si="3"/>
        <v>75.195976000000002</v>
      </c>
      <c r="L39" s="21">
        <f t="shared" si="4"/>
        <v>112.793964</v>
      </c>
      <c r="M39" s="14"/>
      <c r="N39" s="20">
        <f t="shared" si="9"/>
        <v>187.98994000000002</v>
      </c>
      <c r="O39" s="21">
        <f t="shared" si="6"/>
        <v>281.98491000000001</v>
      </c>
      <c r="P39" s="21">
        <f t="shared" si="7"/>
        <v>375.97988000000004</v>
      </c>
      <c r="Q39" s="21">
        <f t="shared" si="8"/>
        <v>469.97485</v>
      </c>
      <c r="S39" s="10"/>
    </row>
    <row r="40" spans="2:19" x14ac:dyDescent="0.25">
      <c r="B40" s="22"/>
      <c r="C40" s="22" t="s">
        <v>17</v>
      </c>
      <c r="D40" s="23"/>
      <c r="E40" s="18">
        <v>3</v>
      </c>
      <c r="F40" s="19">
        <f>3355.71*1.06</f>
        <v>3557.0526000000004</v>
      </c>
      <c r="G40" s="46">
        <f t="shared" si="0"/>
        <v>4979.8736400000007</v>
      </c>
      <c r="H40" s="46"/>
      <c r="I40" s="21">
        <f t="shared" si="1"/>
        <v>1244.9684100000002</v>
      </c>
      <c r="J40" s="21">
        <f t="shared" si="2"/>
        <v>35.570526000000008</v>
      </c>
      <c r="K40" s="21">
        <f t="shared" si="3"/>
        <v>71.141052000000016</v>
      </c>
      <c r="L40" s="21">
        <f t="shared" si="4"/>
        <v>106.711578</v>
      </c>
      <c r="M40" s="14"/>
      <c r="N40" s="20">
        <f t="shared" si="9"/>
        <v>177.85263000000003</v>
      </c>
      <c r="O40" s="21">
        <f t="shared" si="6"/>
        <v>266.77894500000002</v>
      </c>
      <c r="P40" s="21">
        <f t="shared" si="7"/>
        <v>355.70526000000007</v>
      </c>
      <c r="Q40" s="21">
        <f t="shared" si="8"/>
        <v>444.63157500000005</v>
      </c>
      <c r="S40" s="10"/>
    </row>
    <row r="41" spans="2:19" x14ac:dyDescent="0.25">
      <c r="B41" s="22"/>
      <c r="C41" s="22"/>
      <c r="D41" s="23"/>
      <c r="E41" s="18">
        <v>2</v>
      </c>
      <c r="F41" s="19">
        <f>3257.97*1.06</f>
        <v>3453.4481999999998</v>
      </c>
      <c r="G41" s="46">
        <f t="shared" si="0"/>
        <v>4834.827479999999</v>
      </c>
      <c r="H41" s="46"/>
      <c r="I41" s="21">
        <f t="shared" si="1"/>
        <v>1208.7068699999998</v>
      </c>
      <c r="J41" s="21">
        <f t="shared" si="2"/>
        <v>34.534481999999997</v>
      </c>
      <c r="K41" s="21">
        <f t="shared" si="3"/>
        <v>69.068963999999994</v>
      </c>
      <c r="L41" s="21">
        <f t="shared" si="4"/>
        <v>103.60344599999999</v>
      </c>
      <c r="M41" s="14"/>
      <c r="N41" s="20">
        <f t="shared" si="9"/>
        <v>172.67241000000001</v>
      </c>
      <c r="O41" s="21">
        <f t="shared" si="6"/>
        <v>259.00861499999996</v>
      </c>
      <c r="P41" s="21">
        <f t="shared" si="7"/>
        <v>345.34482000000003</v>
      </c>
      <c r="Q41" s="21">
        <f t="shared" si="8"/>
        <v>431.68102499999998</v>
      </c>
      <c r="S41" s="10"/>
    </row>
    <row r="42" spans="2:19" x14ac:dyDescent="0.25">
      <c r="B42" s="25"/>
      <c r="C42" s="25"/>
      <c r="D42" s="26"/>
      <c r="E42" s="18">
        <v>1</v>
      </c>
      <c r="F42" s="19">
        <f>3163.07*1.06</f>
        <v>3352.8542000000002</v>
      </c>
      <c r="G42" s="46">
        <f t="shared" si="0"/>
        <v>4693.9958800000004</v>
      </c>
      <c r="H42" s="46"/>
      <c r="I42" s="21">
        <f t="shared" si="1"/>
        <v>1173.4989700000001</v>
      </c>
      <c r="J42" s="21">
        <f t="shared" si="2"/>
        <v>33.528542000000002</v>
      </c>
      <c r="K42" s="21">
        <f t="shared" si="3"/>
        <v>67.057084000000003</v>
      </c>
      <c r="L42" s="21">
        <f t="shared" si="4"/>
        <v>100.585626</v>
      </c>
      <c r="M42" s="14"/>
      <c r="N42" s="20">
        <f t="shared" si="9"/>
        <v>167.64271000000002</v>
      </c>
      <c r="O42" s="21">
        <f t="shared" si="6"/>
        <v>251.46406500000001</v>
      </c>
      <c r="P42" s="21">
        <f t="shared" si="7"/>
        <v>335.28542000000004</v>
      </c>
      <c r="Q42" s="21">
        <f t="shared" si="8"/>
        <v>419.10677500000003</v>
      </c>
      <c r="S42" s="10"/>
    </row>
    <row r="43" spans="2:19" x14ac:dyDescent="0.25">
      <c r="B43" s="27"/>
      <c r="C43" s="28"/>
      <c r="D43" s="29"/>
      <c r="E43" s="30">
        <v>13</v>
      </c>
      <c r="F43" s="31">
        <f>2812.73*1.06</f>
        <v>2981.4938000000002</v>
      </c>
      <c r="G43" s="47">
        <f t="shared" si="0"/>
        <v>4174.0913200000005</v>
      </c>
      <c r="H43" s="47"/>
      <c r="I43" s="14"/>
      <c r="J43" s="32">
        <f t="shared" si="2"/>
        <v>29.814938000000001</v>
      </c>
      <c r="K43" s="32">
        <f t="shared" si="3"/>
        <v>59.629876000000003</v>
      </c>
      <c r="L43" s="32">
        <f t="shared" si="4"/>
        <v>89.444814000000008</v>
      </c>
      <c r="M43" s="14"/>
      <c r="N43" s="14"/>
      <c r="O43" s="32">
        <f t="shared" si="6"/>
        <v>223.61203500000002</v>
      </c>
      <c r="P43" s="32">
        <f t="shared" si="7"/>
        <v>298.14938000000001</v>
      </c>
      <c r="Q43" s="32">
        <f t="shared" si="8"/>
        <v>372.68672500000002</v>
      </c>
      <c r="S43" s="10"/>
    </row>
    <row r="44" spans="2:19" x14ac:dyDescent="0.25">
      <c r="B44" s="28" t="s">
        <v>17</v>
      </c>
      <c r="C44" s="28" t="s">
        <v>18</v>
      </c>
      <c r="D44" s="33" t="s">
        <v>33</v>
      </c>
      <c r="E44" s="30">
        <v>12</v>
      </c>
      <c r="F44" s="31">
        <f>2691.62*1.06</f>
        <v>2853.1172000000001</v>
      </c>
      <c r="G44" s="47">
        <f t="shared" si="0"/>
        <v>3994.3640799999998</v>
      </c>
      <c r="H44" s="47"/>
      <c r="I44" s="14"/>
      <c r="J44" s="32">
        <f t="shared" si="2"/>
        <v>28.531172000000002</v>
      </c>
      <c r="K44" s="32">
        <f t="shared" si="3"/>
        <v>57.062344000000003</v>
      </c>
      <c r="L44" s="32">
        <f t="shared" si="4"/>
        <v>85.593515999999994</v>
      </c>
      <c r="M44" s="14"/>
      <c r="N44" s="14"/>
      <c r="O44" s="32">
        <f t="shared" si="6"/>
        <v>213.98379</v>
      </c>
      <c r="P44" s="32">
        <f t="shared" si="7"/>
        <v>285.31172000000004</v>
      </c>
      <c r="Q44" s="32">
        <f t="shared" si="8"/>
        <v>356.63965000000002</v>
      </c>
      <c r="S44" s="10"/>
    </row>
    <row r="45" spans="2:19" x14ac:dyDescent="0.25">
      <c r="B45" s="28" t="s">
        <v>21</v>
      </c>
      <c r="C45" s="34"/>
      <c r="D45" s="33" t="s">
        <v>21</v>
      </c>
      <c r="E45" s="30">
        <v>11</v>
      </c>
      <c r="F45" s="31">
        <f>2575.71*1.06</f>
        <v>2730.2526000000003</v>
      </c>
      <c r="G45" s="47">
        <f t="shared" si="0"/>
        <v>3822.3536400000003</v>
      </c>
      <c r="H45" s="47"/>
      <c r="I45" s="14"/>
      <c r="J45" s="32">
        <f t="shared" si="2"/>
        <v>27.302526000000004</v>
      </c>
      <c r="K45" s="32">
        <f t="shared" si="3"/>
        <v>54.605052000000008</v>
      </c>
      <c r="L45" s="32">
        <f t="shared" si="4"/>
        <v>81.907578000000001</v>
      </c>
      <c r="M45" s="14"/>
      <c r="N45" s="14"/>
      <c r="O45" s="32">
        <f t="shared" si="6"/>
        <v>204.768945</v>
      </c>
      <c r="P45" s="32">
        <f t="shared" si="7"/>
        <v>273.02526000000006</v>
      </c>
      <c r="Q45" s="32">
        <f t="shared" si="8"/>
        <v>341.28157500000003</v>
      </c>
      <c r="S45" s="10"/>
    </row>
    <row r="46" spans="2:19" x14ac:dyDescent="0.25">
      <c r="B46" s="28" t="s">
        <v>34</v>
      </c>
      <c r="C46" s="28"/>
      <c r="D46" s="33" t="s">
        <v>19</v>
      </c>
      <c r="E46" s="30">
        <v>10</v>
      </c>
      <c r="F46" s="31">
        <f>2464.8*1.06</f>
        <v>2612.6880000000001</v>
      </c>
      <c r="G46" s="47">
        <f t="shared" si="0"/>
        <v>3657.7631999999999</v>
      </c>
      <c r="H46" s="47"/>
      <c r="I46" s="14"/>
      <c r="J46" s="32">
        <f t="shared" si="2"/>
        <v>26.12688</v>
      </c>
      <c r="K46" s="32">
        <f t="shared" si="3"/>
        <v>52.25376</v>
      </c>
      <c r="L46" s="32">
        <f t="shared" si="4"/>
        <v>78.38064</v>
      </c>
      <c r="M46" s="14"/>
      <c r="N46" s="14"/>
      <c r="O46" s="32">
        <f t="shared" si="6"/>
        <v>195.95160000000001</v>
      </c>
      <c r="P46" s="32">
        <f t="shared" si="7"/>
        <v>261.2688</v>
      </c>
      <c r="Q46" s="32">
        <f t="shared" si="8"/>
        <v>326.58600000000001</v>
      </c>
      <c r="S46" s="10"/>
    </row>
    <row r="47" spans="2:19" x14ac:dyDescent="0.25">
      <c r="B47" s="28" t="s">
        <v>24</v>
      </c>
      <c r="C47" s="28"/>
      <c r="D47" s="33" t="s">
        <v>32</v>
      </c>
      <c r="E47" s="30">
        <v>9</v>
      </c>
      <c r="F47" s="31">
        <f>2358.65*1.06</f>
        <v>2500.1690000000003</v>
      </c>
      <c r="G47" s="47">
        <f t="shared" ref="G47:G55" si="10">F47*$G$16</f>
        <v>3500.2366000000002</v>
      </c>
      <c r="H47" s="47"/>
      <c r="I47" s="14"/>
      <c r="J47" s="32">
        <f t="shared" ref="J47:J55" si="11">$J$16*F47</f>
        <v>25.001690000000004</v>
      </c>
      <c r="K47" s="32">
        <f t="shared" ref="K47:K55" si="12">$K$16*F47</f>
        <v>50.003380000000007</v>
      </c>
      <c r="L47" s="32">
        <f t="shared" ref="L47:L55" si="13">$L$16*F47</f>
        <v>75.005070000000003</v>
      </c>
      <c r="M47" s="14"/>
      <c r="N47" s="14"/>
      <c r="O47" s="32">
        <f t="shared" ref="O47:O55" si="14">$O$16*F47</f>
        <v>187.51267500000003</v>
      </c>
      <c r="P47" s="32">
        <f t="shared" ref="P47:P55" si="15">$P$16*F47</f>
        <v>250.01690000000005</v>
      </c>
      <c r="Q47" s="32">
        <f t="shared" ref="Q47:Q55" si="16">$Q$16*F47</f>
        <v>312.52112500000004</v>
      </c>
      <c r="S47" s="10"/>
    </row>
    <row r="48" spans="2:19" x14ac:dyDescent="0.25">
      <c r="B48" s="28" t="s">
        <v>22</v>
      </c>
      <c r="C48" s="28" t="s">
        <v>25</v>
      </c>
      <c r="D48" s="33" t="s">
        <v>17</v>
      </c>
      <c r="E48" s="30">
        <v>8</v>
      </c>
      <c r="F48" s="31">
        <f>2231.45*1.06</f>
        <v>2365.337</v>
      </c>
      <c r="G48" s="47">
        <f t="shared" si="10"/>
        <v>3311.4717999999998</v>
      </c>
      <c r="H48" s="47"/>
      <c r="I48" s="14"/>
      <c r="J48" s="32">
        <f t="shared" si="11"/>
        <v>23.653369999999999</v>
      </c>
      <c r="K48" s="32">
        <f t="shared" si="12"/>
        <v>47.306739999999998</v>
      </c>
      <c r="L48" s="32">
        <f t="shared" si="13"/>
        <v>70.96011</v>
      </c>
      <c r="M48" s="14"/>
      <c r="N48" s="14"/>
      <c r="O48" s="32">
        <f t="shared" si="14"/>
        <v>177.40027499999999</v>
      </c>
      <c r="P48" s="32">
        <f t="shared" si="15"/>
        <v>236.53370000000001</v>
      </c>
      <c r="Q48" s="32">
        <f t="shared" si="16"/>
        <v>295.667125</v>
      </c>
      <c r="S48" s="10"/>
    </row>
    <row r="49" spans="2:19" x14ac:dyDescent="0.25">
      <c r="B49" s="28" t="s">
        <v>24</v>
      </c>
      <c r="C49" s="28"/>
      <c r="D49" s="33" t="s">
        <v>31</v>
      </c>
      <c r="E49" s="30">
        <v>7</v>
      </c>
      <c r="F49" s="31">
        <f>2135.37*1.06</f>
        <v>2263.4922000000001</v>
      </c>
      <c r="G49" s="47">
        <f t="shared" si="10"/>
        <v>3168.8890799999999</v>
      </c>
      <c r="H49" s="47"/>
      <c r="I49" s="14"/>
      <c r="J49" s="32">
        <f t="shared" si="11"/>
        <v>22.634922000000003</v>
      </c>
      <c r="K49" s="32">
        <f t="shared" si="12"/>
        <v>45.269844000000006</v>
      </c>
      <c r="L49" s="32">
        <f t="shared" si="13"/>
        <v>67.904765999999995</v>
      </c>
      <c r="M49" s="14"/>
      <c r="N49" s="14"/>
      <c r="O49" s="32">
        <f t="shared" si="14"/>
        <v>169.76191500000002</v>
      </c>
      <c r="P49" s="32">
        <f t="shared" si="15"/>
        <v>226.34922000000003</v>
      </c>
      <c r="Q49" s="32">
        <f t="shared" si="16"/>
        <v>282.93652500000002</v>
      </c>
      <c r="S49" s="10"/>
    </row>
    <row r="50" spans="2:19" x14ac:dyDescent="0.25">
      <c r="B50" s="28" t="s">
        <v>17</v>
      </c>
      <c r="C50" s="34"/>
      <c r="D50" s="33" t="s">
        <v>26</v>
      </c>
      <c r="E50" s="30">
        <v>6</v>
      </c>
      <c r="F50" s="31">
        <f>2043.42*1.06</f>
        <v>2166.0252</v>
      </c>
      <c r="G50" s="47">
        <f t="shared" si="10"/>
        <v>3032.4352799999997</v>
      </c>
      <c r="H50" s="47"/>
      <c r="I50" s="14"/>
      <c r="J50" s="32">
        <f t="shared" si="11"/>
        <v>21.660252</v>
      </c>
      <c r="K50" s="32">
        <f t="shared" si="12"/>
        <v>43.320504</v>
      </c>
      <c r="L50" s="32">
        <f t="shared" si="13"/>
        <v>64.980756</v>
      </c>
      <c r="M50" s="14"/>
      <c r="N50" s="14"/>
      <c r="O50" s="32">
        <f t="shared" si="14"/>
        <v>162.45188999999999</v>
      </c>
      <c r="P50" s="32">
        <f t="shared" si="15"/>
        <v>216.60252000000003</v>
      </c>
      <c r="Q50" s="32">
        <f t="shared" si="16"/>
        <v>270.75315000000001</v>
      </c>
      <c r="S50" s="10"/>
    </row>
    <row r="51" spans="2:19" x14ac:dyDescent="0.25">
      <c r="B51" s="28" t="s">
        <v>27</v>
      </c>
      <c r="C51" s="27"/>
      <c r="D51" s="33" t="s">
        <v>19</v>
      </c>
      <c r="E51" s="30">
        <v>5</v>
      </c>
      <c r="F51" s="31">
        <f>1955.42*1.06</f>
        <v>2072.7452000000003</v>
      </c>
      <c r="G51" s="47">
        <f t="shared" si="10"/>
        <v>2901.84328</v>
      </c>
      <c r="H51" s="47"/>
      <c r="I51" s="14"/>
      <c r="J51" s="32">
        <f t="shared" si="11"/>
        <v>20.727452000000003</v>
      </c>
      <c r="K51" s="32">
        <f t="shared" si="12"/>
        <v>41.454904000000006</v>
      </c>
      <c r="L51" s="32">
        <f t="shared" si="13"/>
        <v>62.182356000000006</v>
      </c>
      <c r="M51" s="14"/>
      <c r="N51" s="14"/>
      <c r="O51" s="32">
        <f t="shared" si="14"/>
        <v>155.45589000000001</v>
      </c>
      <c r="P51" s="32">
        <f t="shared" si="15"/>
        <v>207.27452000000005</v>
      </c>
      <c r="Q51" s="32">
        <f t="shared" si="16"/>
        <v>259.09315000000004</v>
      </c>
      <c r="S51" s="10"/>
    </row>
    <row r="52" spans="2:19" x14ac:dyDescent="0.25">
      <c r="B52" s="28"/>
      <c r="C52" s="28"/>
      <c r="D52" s="33" t="s">
        <v>28</v>
      </c>
      <c r="E52" s="30">
        <v>4</v>
      </c>
      <c r="F52" s="31">
        <f>1871.22*1.06</f>
        <v>1983.4932000000001</v>
      </c>
      <c r="G52" s="47">
        <f t="shared" si="10"/>
        <v>2776.89048</v>
      </c>
      <c r="H52" s="47"/>
      <c r="I52" s="14"/>
      <c r="J52" s="32">
        <f t="shared" si="11"/>
        <v>19.834932000000002</v>
      </c>
      <c r="K52" s="32">
        <f t="shared" si="12"/>
        <v>39.669864000000004</v>
      </c>
      <c r="L52" s="32">
        <f t="shared" si="13"/>
        <v>59.504795999999999</v>
      </c>
      <c r="M52" s="14"/>
      <c r="N52" s="14"/>
      <c r="O52" s="32">
        <f t="shared" si="14"/>
        <v>148.76199</v>
      </c>
      <c r="P52" s="32">
        <f t="shared" si="15"/>
        <v>198.34932000000003</v>
      </c>
      <c r="Q52" s="32">
        <f t="shared" si="16"/>
        <v>247.93665000000001</v>
      </c>
      <c r="S52" s="10"/>
    </row>
    <row r="53" spans="2:19" x14ac:dyDescent="0.25">
      <c r="B53" s="28"/>
      <c r="C53" s="28" t="s">
        <v>17</v>
      </c>
      <c r="D53" s="33" t="s">
        <v>17</v>
      </c>
      <c r="E53" s="30">
        <v>3</v>
      </c>
      <c r="F53" s="31">
        <f>1770.31*1.06</f>
        <v>1876.5286000000001</v>
      </c>
      <c r="G53" s="47">
        <f t="shared" si="10"/>
        <v>2627.1400399999998</v>
      </c>
      <c r="H53" s="47"/>
      <c r="I53" s="14"/>
      <c r="J53" s="32">
        <f t="shared" si="11"/>
        <v>18.765286</v>
      </c>
      <c r="K53" s="32">
        <f t="shared" si="12"/>
        <v>37.530571999999999</v>
      </c>
      <c r="L53" s="32">
        <f t="shared" si="13"/>
        <v>56.295858000000003</v>
      </c>
      <c r="M53" s="14"/>
      <c r="N53" s="14"/>
      <c r="O53" s="32">
        <f t="shared" si="14"/>
        <v>140.739645</v>
      </c>
      <c r="P53" s="32">
        <f t="shared" si="15"/>
        <v>187.65286000000003</v>
      </c>
      <c r="Q53" s="32">
        <f t="shared" si="16"/>
        <v>234.56607500000001</v>
      </c>
      <c r="S53" s="10"/>
    </row>
    <row r="54" spans="2:19" x14ac:dyDescent="0.25">
      <c r="B54" s="28"/>
      <c r="C54" s="28"/>
      <c r="D54" s="33" t="s">
        <v>22</v>
      </c>
      <c r="E54" s="30">
        <v>2</v>
      </c>
      <c r="F54" s="31">
        <f>1694.08*1.06</f>
        <v>1795.7248</v>
      </c>
      <c r="G54" s="47">
        <f t="shared" si="10"/>
        <v>2514.0147199999997</v>
      </c>
      <c r="H54" s="47"/>
      <c r="I54" s="14"/>
      <c r="J54" s="32">
        <f t="shared" si="11"/>
        <v>17.957248</v>
      </c>
      <c r="K54" s="32">
        <f t="shared" si="12"/>
        <v>35.914496</v>
      </c>
      <c r="L54" s="32">
        <f t="shared" si="13"/>
        <v>53.871744</v>
      </c>
      <c r="M54" s="14"/>
      <c r="N54" s="14"/>
      <c r="O54" s="32">
        <f t="shared" si="14"/>
        <v>134.67936</v>
      </c>
      <c r="P54" s="32">
        <f t="shared" si="15"/>
        <v>179.57248000000001</v>
      </c>
      <c r="Q54" s="32">
        <f t="shared" si="16"/>
        <v>224.46559999999999</v>
      </c>
      <c r="S54" s="10"/>
    </row>
    <row r="55" spans="2:19" x14ac:dyDescent="0.25">
      <c r="B55" s="34"/>
      <c r="C55" s="34"/>
      <c r="D55" s="34"/>
      <c r="E55" s="30">
        <v>1</v>
      </c>
      <c r="F55" s="31">
        <f>1621.12*1.06</f>
        <v>1718.3871999999999</v>
      </c>
      <c r="G55" s="47">
        <f t="shared" si="10"/>
        <v>2405.7420799999995</v>
      </c>
      <c r="H55" s="47"/>
      <c r="I55" s="14"/>
      <c r="J55" s="32">
        <f t="shared" si="11"/>
        <v>17.183872000000001</v>
      </c>
      <c r="K55" s="32">
        <f t="shared" si="12"/>
        <v>34.367744000000002</v>
      </c>
      <c r="L55" s="32">
        <f t="shared" si="13"/>
        <v>51.551615999999996</v>
      </c>
      <c r="M55" s="14"/>
      <c r="N55" s="14"/>
      <c r="O55" s="32">
        <f t="shared" si="14"/>
        <v>128.87903999999997</v>
      </c>
      <c r="P55" s="32">
        <f t="shared" si="15"/>
        <v>171.83872</v>
      </c>
      <c r="Q55" s="32">
        <f t="shared" si="16"/>
        <v>214.79839999999999</v>
      </c>
      <c r="S55" s="10"/>
    </row>
    <row r="57" spans="2:19" ht="33.75" customHeight="1" x14ac:dyDescent="0.25">
      <c r="B57" s="36" t="s">
        <v>37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</sheetData>
  <mergeCells count="56">
    <mergeCell ref="G46:H46"/>
    <mergeCell ref="G52:H52"/>
    <mergeCell ref="G53:H53"/>
    <mergeCell ref="G54:H54"/>
    <mergeCell ref="G55:H55"/>
    <mergeCell ref="G47:H47"/>
    <mergeCell ref="G48:H48"/>
    <mergeCell ref="G49:H49"/>
    <mergeCell ref="G50:H50"/>
    <mergeCell ref="G51:H51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B57:Q57"/>
    <mergeCell ref="B8:Q8"/>
    <mergeCell ref="B9:Q9"/>
    <mergeCell ref="B12:E12"/>
    <mergeCell ref="F12:F14"/>
    <mergeCell ref="G12:Q12"/>
    <mergeCell ref="B13:E16"/>
    <mergeCell ref="G13:H13"/>
    <mergeCell ref="I13:Q13"/>
    <mergeCell ref="G14:H14"/>
    <mergeCell ref="I14:L14"/>
    <mergeCell ref="M14:Q14"/>
    <mergeCell ref="F15:F16"/>
    <mergeCell ref="G15:H15"/>
    <mergeCell ref="J15:L15"/>
    <mergeCell ref="N15:Q1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Rafael Silva Xavier</cp:lastModifiedBy>
  <cp:revision>1</cp:revision>
  <dcterms:created xsi:type="dcterms:W3CDTF">2017-09-01T17:17:41Z</dcterms:created>
  <dcterms:modified xsi:type="dcterms:W3CDTF">2024-02-14T20:35:18Z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