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worksheets/sheet1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solidado JT" sheetId="1" state="visible" r:id="rId2"/>
    <sheet name="TST" sheetId="2" state="visible" r:id="rId3"/>
    <sheet name="TRT1" sheetId="3" state="visible" r:id="rId4"/>
    <sheet name="TRT2" sheetId="4" state="visible" r:id="rId5"/>
    <sheet name="TRT3" sheetId="5" state="visible" r:id="rId6"/>
    <sheet name="TRT4" sheetId="6" state="visible" r:id="rId7"/>
    <sheet name="TRT5" sheetId="7" state="visible" r:id="rId8"/>
    <sheet name="TRT6" sheetId="8" state="visible" r:id="rId9"/>
    <sheet name="TRT7" sheetId="9" state="visible" r:id="rId10"/>
    <sheet name="TRT8" sheetId="10" state="visible" r:id="rId11"/>
    <sheet name="TRT9" sheetId="11" state="visible" r:id="rId12"/>
    <sheet name="TRT10" sheetId="12" state="visible" r:id="rId13"/>
    <sheet name="TRT11" sheetId="13" state="visible" r:id="rId14"/>
    <sheet name="TRT12" sheetId="14" state="visible" r:id="rId15"/>
    <sheet name="TRT13" sheetId="15" state="visible" r:id="rId16"/>
    <sheet name="TRT14" sheetId="16" state="visible" r:id="rId17"/>
    <sheet name="TRT15" sheetId="17" state="visible" r:id="rId18"/>
    <sheet name="TRT16" sheetId="18" state="visible" r:id="rId19"/>
    <sheet name="TRT17" sheetId="19" state="visible" r:id="rId20"/>
    <sheet name="TRT18" sheetId="20" state="visible" r:id="rId21"/>
    <sheet name="TRT19" sheetId="21" state="visible" r:id="rId22"/>
    <sheet name="TRT20" sheetId="22" state="visible" r:id="rId23"/>
    <sheet name="TRT21" sheetId="23" state="visible" r:id="rId24"/>
    <sheet name="TRT22" sheetId="24" state="visible" r:id="rId25"/>
    <sheet name="TRT23" sheetId="25" state="visible" r:id="rId26"/>
    <sheet name="TRT24" sheetId="26" state="visible" r:id="rId2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<sst xmlns="http://schemas.openxmlformats.org/spreadsheetml/2006/main" count="1347" uniqueCount="62">
  <si>
    <t xml:space="preserve">PODER JUDICIÁRIO</t>
  </si>
  <si>
    <t xml:space="preserve">Consolidado da Justiça do Trabalho</t>
  </si>
  <si>
    <t xml:space="preserve">UNIDADE: Secretaria de Gestão de Pessoas CSJT</t>
  </si>
  <si>
    <t xml:space="preserve">Data de referência: 31/12/2022</t>
  </si>
  <si>
    <t xml:space="preserve"> RESOLUÇÃO 102 CNJ - ANEXO IV- QUANTITATIVO DE CARGOS E FUNÇÕES</t>
  </si>
  <si>
    <t xml:space="preserve">d) Situação funcional dos servidores ativos do quadro de pessoal do órgão.</t>
  </si>
  <si>
    <t xml:space="preserve">CARREIRA / 
CLASSE / PADRÃO</t>
  </si>
  <si>
    <t xml:space="preserve">Servidores ativos</t>
  </si>
  <si>
    <t xml:space="preserve">Exercício no órgão</t>
  </si>
  <si>
    <t xml:space="preserve">Cedidos a outros órgãos</t>
  </si>
  <si>
    <t xml:space="preserve">Outros afastamentos</t>
  </si>
  <si>
    <t xml:space="preserve">Total</t>
  </si>
  <si>
    <t xml:space="preserve">A</t>
  </si>
  <si>
    <t xml:space="preserve">C</t>
  </si>
  <si>
    <t xml:space="preserve">N</t>
  </si>
  <si>
    <t xml:space="preserve">L</t>
  </si>
  <si>
    <t xml:space="preserve">I</t>
  </si>
  <si>
    <t xml:space="preserve">B</t>
  </si>
  <si>
    <t xml:space="preserve">S</t>
  </si>
  <si>
    <t xml:space="preserve">T</t>
  </si>
  <si>
    <t xml:space="preserve">TOTAL ANALISTA</t>
  </si>
  <si>
    <t xml:space="preserve">É</t>
  </si>
  <si>
    <t xml:space="preserve">O</t>
  </si>
  <si>
    <t xml:space="preserve">TOTAL TÉCNICO</t>
  </si>
  <si>
    <t xml:space="preserve">U</t>
  </si>
  <si>
    <t xml:space="preserve">X</t>
  </si>
  <si>
    <t xml:space="preserve">R</t>
  </si>
  <si>
    <t xml:space="preserve">TOTAL AUXILIAR</t>
  </si>
  <si>
    <t xml:space="preserve">TOTAL CARGOS</t>
  </si>
  <si>
    <t xml:space="preserve">TRIBUNAL SUPERIOR DO TRABALHO</t>
  </si>
  <si>
    <t xml:space="preserve">UNIDADE:</t>
  </si>
  <si>
    <t xml:space="preserve">COORDENADORIA DE INFORMAÇÕES FUNCIONAIS</t>
  </si>
  <si>
    <t xml:space="preserve">Data de referência:</t>
  </si>
  <si>
    <t xml:space="preserve">Observação: Os tribunais de justiça e de justiça militar deverão adaptar este anexo </t>
  </si>
  <si>
    <t xml:space="preserve">         às respectivas estruturas de carreira.</t>
  </si>
  <si>
    <t xml:space="preserve">TRIBUNAL REGIONAL DO TRABALHO DA </t>
  </si>
  <si>
    <t xml:space="preserve">1ª REGIÃO</t>
  </si>
  <si>
    <t xml:space="preserve">SECRETARIA DE GESTÃO DE PESSOAS</t>
  </si>
  <si>
    <t xml:space="preserve">2ª REGIÃO</t>
  </si>
  <si>
    <t xml:space="preserve">3ª REGIÃO</t>
  </si>
  <si>
    <t xml:space="preserve">SECRETARIA DE PESSOAL</t>
  </si>
  <si>
    <t xml:space="preserve">4ª REGIÃO</t>
  </si>
  <si>
    <t xml:space="preserve">5ª REGIÃO</t>
  </si>
  <si>
    <t xml:space="preserve">6ª REGIÃO</t>
  </si>
  <si>
    <t xml:space="preserve">7ª REGIÃO</t>
  </si>
  <si>
    <t xml:space="preserve">8ª REGIÃO</t>
  </si>
  <si>
    <t xml:space="preserve">9ª REGIÃO</t>
  </si>
  <si>
    <t xml:space="preserve">10ª REGIÃO</t>
  </si>
  <si>
    <t xml:space="preserve">11ª REGIÃO</t>
  </si>
  <si>
    <t xml:space="preserve">12ª REGIÃO</t>
  </si>
  <si>
    <t xml:space="preserve">13ª REGIÃO</t>
  </si>
  <si>
    <t xml:space="preserve">14ª REGIÃO</t>
  </si>
  <si>
    <t xml:space="preserve">15ª REGIÃO</t>
  </si>
  <si>
    <t xml:space="preserve">16ª REGIÃO</t>
  </si>
  <si>
    <t xml:space="preserve">17ª REGIÃO</t>
  </si>
  <si>
    <t xml:space="preserve">18ª REGIÃO</t>
  </si>
  <si>
    <t xml:space="preserve">19ª REGIÃO</t>
  </si>
  <si>
    <t xml:space="preserve">20ª REGIÃO</t>
  </si>
  <si>
    <t xml:space="preserve">21ª REGIÃO</t>
  </si>
  <si>
    <t xml:space="preserve">22ª REGIÃO</t>
  </si>
  <si>
    <t xml:space="preserve">23ª REGIÃO</t>
  </si>
  <si>
    <t xml:space="preserve">24ª REGIÃO</t>
  </si>
</sst>
</file>

<file path=xl/styles.xml><?xml version="1.0" encoding="utf-8"?>
<styleSheet xmlns="http://schemas.openxmlformats.org/spreadsheetml/2006/main">
  <numFmts count="57">
    <numFmt numFmtId="164" formatCode="General"/>
    <numFmt numFmtId="165" formatCode="General_)"/>
    <numFmt numFmtId="166" formatCode="General\ "/>
    <numFmt numFmtId="167" formatCode="General\ "/>
    <numFmt numFmtId="168" formatCode="\ General"/>
    <numFmt numFmtId="169" formatCode="[$-416]General"/>
    <numFmt numFmtId="170" formatCode="0.00"/>
    <numFmt numFmtId="171" formatCode="[$-416]0.00"/>
    <numFmt numFmtId="172" formatCode="#,##0.00"/>
    <numFmt numFmtId="173" formatCode="_(* #,##0.00_);_(* \(#,##0.00\);_(* \-??_);_(@_)"/>
    <numFmt numFmtId="174" formatCode="#,##0.00\ ;&quot; (&quot;#,##0.00\);&quot; -&quot;#\ ;@\ "/>
    <numFmt numFmtId="175" formatCode="#,##0.00\ ;&quot; (&quot;#,##0.00\);\-#\ ;@\ "/>
    <numFmt numFmtId="176" formatCode="#,##0.00\ ;&quot; (&quot;#,##0.00\);\-#\ ;@\ "/>
    <numFmt numFmtId="177" formatCode="[$-416]#,##0.00"/>
    <numFmt numFmtId="178" formatCode="_(* #,##0_);_(* \(#,##0\);_(* \-_);_(@_)"/>
    <numFmt numFmtId="179" formatCode="#,##0"/>
    <numFmt numFmtId="180" formatCode="[$-416]#,##0"/>
    <numFmt numFmtId="181" formatCode="#,##0.00_);[RED]\(#,##0.00\)"/>
    <numFmt numFmtId="182" formatCode="\$#,##0\ ;&quot;($&quot;#,##0\)"/>
    <numFmt numFmtId="183" formatCode="\$#,##0\ ;&quot;($&quot;#,##0\)"/>
    <numFmt numFmtId="184" formatCode="\$0\ ;&quot;($&quot;0\)"/>
    <numFmt numFmtId="185" formatCode="0.000000"/>
    <numFmt numFmtId="186" formatCode="yyyy\:mm"/>
    <numFmt numFmtId="187" formatCode="yyyy\:mm"/>
    <numFmt numFmtId="188" formatCode="_([$€-2]* #,##0.00_);_([$€-2]* \(#,##0.00\);_([$€-2]* \-??_)"/>
    <numFmt numFmtId="189" formatCode="[$€]#,##0.00\ ;[$€]\(#,##0.00\);[$€]\-#\ "/>
    <numFmt numFmtId="190" formatCode="[$€-416]#,##0.00\ ;[$€-416]\(#,##0.00\);[$€-416]\-#\ "/>
    <numFmt numFmtId="191" formatCode="[$€]#,##0.00\ ;[$€]\(#,##0.00\);[$€]\-#\ "/>
    <numFmt numFmtId="192" formatCode="0.0000000"/>
    <numFmt numFmtId="193" formatCode="_(&quot;R$ &quot;* #,##0.00_);_(&quot;R$ &quot;* \(#,##0.00\);_(&quot;R$ &quot;* \-??_);_(@_)"/>
    <numFmt numFmtId="194" formatCode="&quot; R$ &quot;#,##0.00\ ;&quot; R$ (&quot;#,##0.00\);&quot; R$ -&quot;#\ ;@\ "/>
    <numFmt numFmtId="195" formatCode="&quot; R$ &quot;#,##0.00\ ;&quot; R$ (&quot;#,##0.00\);&quot; R$ -&quot;#\ ;@\ "/>
    <numFmt numFmtId="196" formatCode="0.00%"/>
    <numFmt numFmtId="197" formatCode="%#,#00"/>
    <numFmt numFmtId="198" formatCode="#.##000"/>
    <numFmt numFmtId="199" formatCode="#.#####"/>
    <numFmt numFmtId="200" formatCode="0%"/>
    <numFmt numFmtId="201" formatCode="[$-416]0%"/>
    <numFmt numFmtId="202" formatCode="[$R$-416]\ #,##0.00;[RED]\-[$R$-416]\ #,##0.00"/>
    <numFmt numFmtId="203" formatCode="#,##0_);[RED]\(#,##0\)"/>
    <numFmt numFmtId="204" formatCode="#,##0\ ;[RED]\(#,##0\)"/>
    <numFmt numFmtId="205" formatCode="#,##0_);[RED]\(#,##0\)"/>
    <numFmt numFmtId="206" formatCode="[$-416]0\ ;[RED]\(0\)"/>
    <numFmt numFmtId="207" formatCode="[$-416]#,##0_);[RED]\(#,##0\)"/>
    <numFmt numFmtId="208" formatCode="#,##0\ ;[RED]\(#,##0\)"/>
    <numFmt numFmtId="209" formatCode="#,##0.000000"/>
    <numFmt numFmtId="210" formatCode="_-* #,##0.00_-;\-* #,##0.00_-;_-* \-??_-;_-@_-"/>
    <numFmt numFmtId="211" formatCode="#,##0.00\ ;\-#,##0.00\ ;&quot; -&quot;#\ ;@\ "/>
    <numFmt numFmtId="212" formatCode="#,##0.00\ ;\-#,##0.00\ ;\-#\ ;@\ "/>
    <numFmt numFmtId="213" formatCode="#,##0.00\ ;\-#,##0.00\ ;\-#\ ;@\ "/>
    <numFmt numFmtId="214" formatCode="0.000"/>
    <numFmt numFmtId="215" formatCode="mm/yy"/>
    <numFmt numFmtId="216" formatCode="#.##0,"/>
    <numFmt numFmtId="217" formatCode="#.###,"/>
    <numFmt numFmtId="218" formatCode="_-* #,##0.00_-;\-* #,##0.00_-;_-* \-??_-;_-@_-"/>
    <numFmt numFmtId="219" formatCode="d/m/yyyy"/>
    <numFmt numFmtId="220" formatCode="General"/>
  </numFmts>
  <fonts count="9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0"/>
      <charset val="1"/>
    </font>
    <font>
      <sz val="10"/>
      <color rgb="FFCC0000"/>
      <name val="Arial"/>
      <family val="2"/>
      <charset val="1"/>
    </font>
    <font>
      <sz val="8"/>
      <name val="SwitzerlandLight"/>
      <family val="0"/>
      <charset val="1"/>
    </font>
    <font>
      <sz val="8"/>
      <color rgb="FF000000"/>
      <name val="SwitzerlandLight"/>
      <family val="0"/>
      <charset val="1"/>
    </font>
    <font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sz val="8"/>
      <color rgb="FF9999FF"/>
      <name val="Arial1"/>
      <family val="0"/>
      <charset val="1"/>
    </font>
    <font>
      <b val="true"/>
      <sz val="14"/>
      <color rgb="FF9999FF"/>
      <name val="Arial"/>
      <family val="2"/>
      <charset val="1"/>
    </font>
    <font>
      <b val="true"/>
      <sz val="14"/>
      <color rgb="FF9999FF"/>
      <name val="Arial1"/>
      <family val="0"/>
      <charset val="1"/>
    </font>
    <font>
      <sz val="1"/>
      <color rgb="FF000000"/>
      <name val="Courier New"/>
      <family val="3"/>
      <charset val="1"/>
    </font>
    <font>
      <i val="true"/>
      <sz val="1"/>
      <color rgb="FF000000"/>
      <name val="Courier New"/>
      <family val="3"/>
      <charset val="1"/>
    </font>
    <font>
      <b val="true"/>
      <sz val="11"/>
      <color rgb="FFFF9900"/>
      <name val="Calibri"/>
      <family val="2"/>
      <charset val="1"/>
    </font>
    <font>
      <b val="true"/>
      <sz val="9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b val="true"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1"/>
      <family val="0"/>
      <charset val="1"/>
    </font>
    <font>
      <sz val="10"/>
      <color rgb="FF000000"/>
      <name val="Arial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 val="true"/>
      <sz val="10"/>
      <color rgb="FFFFFFFF"/>
      <name val="Arial"/>
      <family val="0"/>
      <charset val="1"/>
    </font>
    <font>
      <i val="true"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0"/>
      <color rgb="FF006600"/>
      <name val="Arial"/>
      <family val="2"/>
      <charset val="1"/>
    </font>
    <font>
      <b val="true"/>
      <sz val="24"/>
      <color rgb="FF000000"/>
      <name val="Arial"/>
      <family val="0"/>
      <charset val="1"/>
    </font>
    <font>
      <b val="true"/>
      <sz val="15"/>
      <color rgb="FF003366"/>
      <name val="Calibri"/>
      <family val="2"/>
      <charset val="1"/>
    </font>
    <font>
      <sz val="18"/>
      <color rgb="FF000000"/>
      <name val="Arial"/>
      <family val="0"/>
      <charset val="1"/>
    </font>
    <font>
      <b val="true"/>
      <i val="true"/>
      <sz val="16"/>
      <color rgb="FF000000"/>
      <name val="Arial1"/>
      <family val="0"/>
      <charset val="1"/>
    </font>
    <font>
      <sz val="18"/>
      <color rgb="FF000000"/>
      <name val="Arial"/>
      <family val="2"/>
      <charset val="1"/>
    </font>
    <font>
      <b val="true"/>
      <sz val="13"/>
      <color rgb="FF003366"/>
      <name val="Calibri"/>
      <family val="2"/>
      <charset val="1"/>
    </font>
    <font>
      <sz val="12"/>
      <color rgb="FF000000"/>
      <name val="Arial"/>
      <family val="0"/>
      <charset val="1"/>
    </font>
    <font>
      <sz val="12"/>
      <color rgb="FF000000"/>
      <name val="Arial"/>
      <family val="2"/>
      <charset val="1"/>
    </font>
    <font>
      <b val="true"/>
      <sz val="11"/>
      <color rgb="FF003366"/>
      <name val="Calibri"/>
      <family val="2"/>
      <charset val="1"/>
    </font>
    <font>
      <b val="true"/>
      <i val="true"/>
      <sz val="16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0"/>
      <charset val="1"/>
    </font>
    <font>
      <i val="true"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0"/>
      <charset val="1"/>
    </font>
    <font>
      <sz val="10"/>
      <color rgb="FF996600"/>
      <name val="Arial"/>
      <family val="2"/>
      <charset val="1"/>
    </font>
    <font>
      <sz val="11"/>
      <color rgb="FF000000"/>
      <name val="Arial1"/>
      <family val="0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0"/>
      <charset val="1"/>
    </font>
    <font>
      <sz val="11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333333"/>
      <name val="Arial"/>
      <family val="0"/>
      <charset val="1"/>
    </font>
    <font>
      <b val="true"/>
      <sz val="11"/>
      <color rgb="FF333333"/>
      <name val="Calibri"/>
      <family val="2"/>
      <charset val="1"/>
    </font>
    <font>
      <sz val="10"/>
      <name val="Lucida Sans"/>
      <family val="2"/>
      <charset val="1"/>
    </font>
    <font>
      <sz val="10"/>
      <color rgb="FF000000"/>
      <name val="SimSun"/>
      <family val="0"/>
      <charset val="1"/>
    </font>
    <font>
      <sz val="10"/>
      <name val="Mangal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i val="true"/>
      <u val="single"/>
      <sz val="11"/>
      <color rgb="FF000000"/>
      <name val="Arial1"/>
      <family val="0"/>
      <charset val="1"/>
    </font>
    <font>
      <sz val="10"/>
      <name val="MS Sans Serif"/>
      <family val="2"/>
      <charset val="1"/>
    </font>
    <font>
      <sz val="10"/>
      <color rgb="FF000000"/>
      <name val="MS Sans Serif"/>
      <family val="2"/>
      <charset val="1"/>
    </font>
    <font>
      <sz val="11"/>
      <color rgb="FFFF000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8"/>
      <color rgb="FF003366"/>
      <name val="Cambria"/>
      <family val="1"/>
      <charset val="1"/>
    </font>
    <font>
      <b val="true"/>
      <sz val="14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"/>
      <color rgb="FF000000"/>
      <name val="Courier New"/>
      <family val="3"/>
      <charset val="1"/>
    </font>
    <font>
      <b val="true"/>
      <sz val="11"/>
      <color rgb="FF000000"/>
      <name val="Calibri"/>
      <family val="2"/>
      <charset val="1"/>
    </font>
    <font>
      <b val="true"/>
      <sz val="18"/>
      <color rgb="FF333399"/>
      <name val="Cambria"/>
      <family val="2"/>
      <charset val="1"/>
    </font>
    <font>
      <b val="true"/>
      <sz val="18"/>
      <color rgb="FF333399"/>
      <name val="Cambria"/>
      <family val="1"/>
      <charset val="1"/>
    </font>
    <font>
      <sz val="10"/>
      <color rgb="FF000000"/>
      <name val="Lucida Sans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sz val="10"/>
      <color rgb="FFFF0000"/>
      <name val="Arial"/>
      <family val="2"/>
      <charset val="1"/>
    </font>
    <font>
      <sz val="9"/>
      <color rgb="FF00000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sz val="9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</fonts>
  <fills count="39">
    <fill>
      <patternFill patternType="none"/>
    </fill>
    <fill>
      <patternFill patternType="gray125"/>
    </fill>
    <fill>
      <patternFill patternType="solid">
        <fgColor rgb="FFCCCCFF"/>
        <bgColor rgb="FFB9CDE5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C0C0C0"/>
        <bgColor rgb="FFB2B2B2"/>
      </patternFill>
    </fill>
    <fill>
      <patternFill patternType="solid">
        <fgColor rgb="FF99CCFF"/>
        <bgColor rgb="FFB9CDE5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D8D8D8"/>
      </patternFill>
    </fill>
    <fill>
      <patternFill patternType="solid">
        <fgColor rgb="FFC3D69B"/>
        <bgColor rgb="FFC0C0C0"/>
      </patternFill>
    </fill>
    <fill>
      <patternFill patternType="solid">
        <fgColor rgb="FFEBF1DE"/>
        <bgColor rgb="FFFDEADA"/>
      </patternFill>
    </fill>
    <fill>
      <patternFill patternType="solid">
        <fgColor rgb="FFB9CDE5"/>
        <bgColor rgb="FFCCCCFF"/>
      </patternFill>
    </fill>
    <fill>
      <patternFill patternType="solid">
        <fgColor rgb="FFDCE6F2"/>
        <bgColor rgb="FFDDDDDD"/>
      </patternFill>
    </fill>
    <fill>
      <patternFill patternType="solid">
        <fgColor rgb="FFFAC090"/>
        <bgColor rgb="FFFFCC99"/>
      </patternFill>
    </fill>
    <fill>
      <patternFill patternType="solid">
        <fgColor rgb="FFFDEADA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D8D8D8"/>
        <bgColor rgb="FFD9D9D9"/>
      </patternFill>
    </fill>
    <fill>
      <patternFill patternType="solid">
        <fgColor rgb="FF7F7F7F"/>
        <bgColor rgb="FF808080"/>
      </patternFill>
    </fill>
  </fills>
  <borders count="34">
    <border diagonalUp="false" diagonalDown="false">
      <left/>
      <right/>
      <top/>
      <bottom/>
      <diagonal/>
    </border>
    <border diagonalUp="false" diagonalDown="false">
      <left/>
      <right style="hair"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n">
        <color rgb="FFFF9900"/>
      </bottom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n">
        <color rgb="FF333399"/>
      </bottom>
      <diagonal/>
    </border>
    <border diagonalUp="false" diagonalDown="false">
      <left/>
      <right/>
      <top/>
      <bottom style="medium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thin">
        <color rgb="FFC0C0C0"/>
      </bottom>
      <diagonal/>
    </border>
    <border diagonalUp="false" diagonalDown="false">
      <left/>
      <right/>
      <top/>
      <bottom style="medium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thin">
        <color rgb="FF0066CC"/>
      </bottom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15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7" fontId="9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3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5" fillId="0" borderId="0" applyFont="true" applyBorder="false" applyAlignment="true" applyProtection="false">
      <alignment horizontal="general" vertical="top" textRotation="0" wrapText="false" indent="0" shrinkToFit="false"/>
    </xf>
    <xf numFmtId="167" fontId="1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5" fillId="0" borderId="0" applyFont="true" applyBorder="false" applyAlignment="true" applyProtection="false">
      <alignment horizontal="general" vertical="top" textRotation="0" wrapText="false" indent="0" shrinkToFit="false"/>
    </xf>
    <xf numFmtId="165" fontId="16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7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0" applyFont="true" applyBorder="false" applyAlignment="true" applyProtection="false">
      <alignment horizontal="right" vertical="bottom" textRotation="0" wrapText="false" indent="0" shrinkToFit="false"/>
    </xf>
    <xf numFmtId="167" fontId="16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7" fillId="0" borderId="0" applyFont="true" applyBorder="false" applyAlignment="true" applyProtection="false">
      <alignment horizontal="right" vertical="bottom" textRotation="0" wrapText="false" indent="0" shrinkToFit="false"/>
    </xf>
    <xf numFmtId="165" fontId="16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7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applyFont="true" applyBorder="false" applyAlignment="true" applyProtection="false">
      <alignment horizontal="left" vertical="bottom" textRotation="0" wrapText="false" indent="0" shrinkToFit="false"/>
    </xf>
    <xf numFmtId="167" fontId="16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7" fillId="0" borderId="0" applyFont="true" applyBorder="false" applyAlignment="true" applyProtection="false">
      <alignment horizontal="left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2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23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0" fontId="2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2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24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0" fontId="2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7" fillId="0" borderId="0" applyFont="true" applyBorder="false" applyAlignment="true" applyProtection="false">
      <alignment horizontal="general" vertical="center" textRotation="0" wrapText="false" indent="0" shrinkToFit="false"/>
    </xf>
    <xf numFmtId="164" fontId="2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0" applyFont="true" applyBorder="false" applyAlignment="true" applyProtection="false">
      <alignment horizontal="general" vertical="center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5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6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29" fillId="0" borderId="0" applyFont="true" applyBorder="false" applyAlignment="true" applyProtection="false">
      <alignment horizontal="general" vertical="bottom" textRotation="0" wrapText="false" indent="0" shrinkToFit="false"/>
    </xf>
    <xf numFmtId="17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29" fillId="0" borderId="0" applyFont="true" applyBorder="false" applyAlignment="true" applyProtection="false">
      <alignment horizontal="general" vertical="bottom" textRotation="0" wrapText="false" indent="0" shrinkToFit="false"/>
    </xf>
    <xf numFmtId="175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29" fillId="0" borderId="0" applyFont="true" applyBorder="false" applyAlignment="true" applyProtection="false">
      <alignment horizontal="general" vertical="bottom" textRotation="0" wrapText="false" indent="0" shrinkToFit="false"/>
    </xf>
    <xf numFmtId="175" fontId="31" fillId="0" borderId="0" applyFont="true" applyBorder="false" applyAlignment="true" applyProtection="false">
      <alignment horizontal="general" vertical="bottom" textRotation="0" wrapText="false" indent="0" shrinkToFit="false"/>
    </xf>
    <xf numFmtId="176" fontId="29" fillId="0" borderId="0" applyFont="true" applyBorder="false" applyAlignment="true" applyProtection="false">
      <alignment horizontal="general" vertical="bottom" textRotation="0" wrapText="false" indent="0" shrinkToFit="false"/>
    </xf>
    <xf numFmtId="173" fontId="29" fillId="0" borderId="0" applyFont="true" applyBorder="false" applyAlignment="true" applyProtection="false">
      <alignment horizontal="general" vertical="bottom" textRotation="0" wrapText="false" indent="0" shrinkToFit="false"/>
    </xf>
    <xf numFmtId="173" fontId="29" fillId="0" borderId="0" applyFont="true" applyBorder="false" applyAlignment="true" applyProtection="false">
      <alignment horizontal="general" vertical="bottom" textRotation="0" wrapText="false" indent="0" shrinkToFit="false"/>
    </xf>
    <xf numFmtId="17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29" fillId="0" borderId="0" applyFont="true" applyBorder="false" applyAlignment="true" applyProtection="false">
      <alignment horizontal="general" vertical="bottom" textRotation="0" wrapText="false" indent="0" shrinkToFit="false"/>
    </xf>
    <xf numFmtId="175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29" fillId="0" borderId="0" applyFont="true" applyBorder="false" applyAlignment="true" applyProtection="false">
      <alignment horizontal="general" vertical="bottom" textRotation="0" wrapText="false" indent="0" shrinkToFit="false"/>
    </xf>
    <xf numFmtId="175" fontId="31" fillId="0" borderId="0" applyFont="true" applyBorder="false" applyAlignment="true" applyProtection="false">
      <alignment horizontal="general" vertical="bottom" textRotation="0" wrapText="false" indent="0" shrinkToFit="false"/>
    </xf>
    <xf numFmtId="176" fontId="29" fillId="0" borderId="0" applyFont="true" applyBorder="false" applyAlignment="true" applyProtection="false">
      <alignment horizontal="general" vertical="bottom" textRotation="0" wrapText="false" indent="0" shrinkToFit="false"/>
    </xf>
    <xf numFmtId="173" fontId="29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4" fillId="0" borderId="0" applyFont="true" applyBorder="false" applyAlignment="true" applyProtection="false">
      <alignment horizontal="general" vertical="bottom" textRotation="0" wrapText="false" indent="0" shrinkToFit="false"/>
    </xf>
    <xf numFmtId="17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4" fillId="0" borderId="0" applyFont="true" applyBorder="false" applyAlignment="true" applyProtection="false">
      <alignment horizontal="general" vertical="bottom" textRotation="0" wrapText="false" indent="0" shrinkToFit="false"/>
    </xf>
    <xf numFmtId="17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4" fillId="0" borderId="0" applyFont="true" applyBorder="false" applyAlignment="true" applyProtection="false">
      <alignment horizontal="general" vertical="bottom" textRotation="0" wrapText="false" indent="0" shrinkToFit="false"/>
    </xf>
    <xf numFmtId="18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5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5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6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5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6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5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6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5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6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28" fillId="25" borderId="5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8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8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8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8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5" fontId="4" fillId="0" borderId="0" applyFont="true" applyBorder="false" applyAlignment="true" applyProtection="false">
      <alignment horizontal="general" vertical="bottom" textRotation="0" wrapText="false" indent="0" shrinkToFit="false"/>
    </xf>
    <xf numFmtId="18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4" fillId="0" borderId="0" applyFont="true" applyBorder="false" applyAlignment="true" applyProtection="false">
      <alignment horizontal="general" vertical="bottom" textRotation="0" wrapText="false" indent="0" shrinkToFit="false"/>
    </xf>
    <xf numFmtId="18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8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4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29" fillId="0" borderId="0" applyFont="true" applyBorder="false" applyAlignment="true" applyProtection="false">
      <alignment horizontal="general" vertical="bottom" textRotation="0" wrapText="false" indent="0" shrinkToFit="false"/>
    </xf>
    <xf numFmtId="188" fontId="29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  <xf numFmtId="169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  <xf numFmtId="169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  <xf numFmtId="189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29" fillId="0" borderId="0" applyFont="true" applyBorder="false" applyAlignment="true" applyProtection="false">
      <alignment horizontal="general" vertical="bottom" textRotation="0" wrapText="false" indent="0" shrinkToFit="false"/>
    </xf>
    <xf numFmtId="190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29" fillId="0" borderId="0" applyFont="true" applyBorder="false" applyAlignment="true" applyProtection="false">
      <alignment horizontal="general" vertical="bottom" textRotation="0" wrapText="false" indent="0" shrinkToFit="false"/>
    </xf>
    <xf numFmtId="188" fontId="29" fillId="0" borderId="0" applyFont="true" applyBorder="false" applyAlignment="true" applyProtection="false">
      <alignment horizontal="general" vertical="bottom" textRotation="0" wrapText="false" indent="0" shrinkToFit="false"/>
    </xf>
    <xf numFmtId="190" fontId="31" fillId="0" borderId="0" applyFont="true" applyBorder="false" applyAlignment="true" applyProtection="false">
      <alignment horizontal="general" vertical="bottom" textRotation="0" wrapText="false" indent="0" shrinkToFit="false"/>
    </xf>
    <xf numFmtId="188" fontId="29" fillId="0" borderId="0" applyFont="true" applyBorder="false" applyAlignment="true" applyProtection="false">
      <alignment horizontal="general" vertical="bottom" textRotation="0" wrapText="false" indent="0" shrinkToFit="false"/>
    </xf>
    <xf numFmtId="191" fontId="29" fillId="0" borderId="0" applyFont="true" applyBorder="false" applyAlignment="true" applyProtection="false">
      <alignment horizontal="general" vertical="bottom" textRotation="0" wrapText="false" indent="0" shrinkToFit="false"/>
    </xf>
    <xf numFmtId="188" fontId="29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6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1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37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37" fillId="0" borderId="9" applyFont="true" applyBorder="true" applyAlignment="true" applyProtection="false">
      <alignment horizontal="center" vertical="bottom" textRotation="0" wrapText="false" indent="0" shrinkToFit="false"/>
    </xf>
    <xf numFmtId="164" fontId="36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9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39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39" fillId="0" borderId="0" applyFont="true" applyBorder="false" applyAlignment="true" applyProtection="false">
      <alignment horizontal="left" vertical="bottom" textRotation="0" wrapText="false" indent="0" shrinkToFit="false"/>
    </xf>
    <xf numFmtId="164" fontId="38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9" fillId="0" borderId="0" applyFont="true" applyBorder="false" applyAlignment="true" applyProtection="false">
      <alignment horizontal="left" vertical="bottom" textRotation="0" wrapText="false" indent="0" shrinkToFit="false"/>
    </xf>
    <xf numFmtId="164" fontId="4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4" borderId="0" applyFont="true" applyBorder="false" applyAlignment="true" applyProtection="false">
      <alignment horizontal="general" vertical="bottom" textRotation="0" wrapText="false" indent="0" shrinkToFit="false"/>
    </xf>
    <xf numFmtId="164" fontId="41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11" applyFont="true" applyBorder="true" applyAlignment="true" applyProtection="false">
      <alignment horizontal="general" vertical="bottom" textRotation="0" wrapText="false" indent="0" shrinkToFit="false"/>
    </xf>
    <xf numFmtId="164" fontId="44" fillId="0" borderId="11" applyFont="true" applyBorder="true" applyAlignment="true" applyProtection="false">
      <alignment horizontal="general" vertical="bottom" textRotation="0" wrapText="false" indent="0" shrinkToFit="false"/>
    </xf>
    <xf numFmtId="164" fontId="44" fillId="0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11" applyFont="true" applyBorder="true" applyAlignment="true" applyProtection="false">
      <alignment horizontal="general" vertical="bottom" textRotation="0" wrapText="false" indent="0" shrinkToFit="false"/>
    </xf>
    <xf numFmtId="164" fontId="44" fillId="0" borderId="11" applyFont="true" applyBorder="true" applyAlignment="true" applyProtection="false">
      <alignment horizontal="general" vertical="bottom" textRotation="0" wrapText="false" indent="0" shrinkToFit="false"/>
    </xf>
    <xf numFmtId="164" fontId="44" fillId="0" borderId="11" applyFont="true" applyBorder="true" applyAlignment="true" applyProtection="false">
      <alignment horizontal="general" vertical="bottom" textRotation="0" wrapText="false" indent="0" shrinkToFit="false"/>
    </xf>
    <xf numFmtId="164" fontId="44" fillId="0" borderId="13" applyFont="true" applyBorder="true" applyAlignment="true" applyProtection="false">
      <alignment horizontal="general" vertical="bottom" textRotation="0" wrapText="false" indent="0" shrinkToFit="false"/>
    </xf>
    <xf numFmtId="164" fontId="4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8" fillId="0" borderId="14" applyFont="true" applyBorder="true" applyAlignment="true" applyProtection="false">
      <alignment horizontal="general" vertical="bottom" textRotation="0" wrapText="false" indent="0" shrinkToFit="false"/>
    </xf>
    <xf numFmtId="164" fontId="48" fillId="0" borderId="14" applyFont="true" applyBorder="true" applyAlignment="true" applyProtection="false">
      <alignment horizontal="general" vertical="bottom" textRotation="0" wrapText="false" indent="0" shrinkToFit="false"/>
    </xf>
    <xf numFmtId="164" fontId="48" fillId="0" border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8" fillId="0" border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8" fillId="0" borderId="14" applyFont="true" applyBorder="true" applyAlignment="true" applyProtection="false">
      <alignment horizontal="general" vertical="bottom" textRotation="0" wrapText="false" indent="0" shrinkToFit="false"/>
    </xf>
    <xf numFmtId="164" fontId="48" fillId="0" borderId="14" applyFont="true" applyBorder="true" applyAlignment="true" applyProtection="false">
      <alignment horizontal="general" vertical="bottom" textRotation="0" wrapText="false" indent="0" shrinkToFit="false"/>
    </xf>
    <xf numFmtId="164" fontId="48" fillId="0" borderId="14" applyFont="true" applyBorder="true" applyAlignment="true" applyProtection="false">
      <alignment horizontal="general" vertical="bottom" textRotation="0" wrapText="false" indent="0" shrinkToFit="false"/>
    </xf>
    <xf numFmtId="164" fontId="48" fillId="0" borderId="16" applyFont="true" applyBorder="true" applyAlignment="true" applyProtection="false">
      <alignment horizontal="general" vertical="bottom" textRotation="0" wrapText="false" indent="0" shrinkToFit="false"/>
    </xf>
    <xf numFmtId="164" fontId="4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1" fillId="0" borderId="17" applyFont="true" applyBorder="true" applyAlignment="true" applyProtection="false">
      <alignment horizontal="general" vertical="bottom" textRotation="0" wrapText="false" indent="0" shrinkToFit="false"/>
    </xf>
    <xf numFmtId="164" fontId="51" fillId="0" borderId="1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1" fillId="0" border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1" fillId="0" borderId="17" applyFont="true" applyBorder="true" applyAlignment="true" applyProtection="false">
      <alignment horizontal="general" vertical="bottom" textRotation="0" wrapText="false" indent="0" shrinkToFit="false"/>
    </xf>
    <xf numFmtId="164" fontId="51" fillId="0" borderId="17" applyFont="true" applyBorder="true" applyAlignment="true" applyProtection="false">
      <alignment horizontal="general" vertical="bottom" textRotation="0" wrapText="false" indent="0" shrinkToFit="false"/>
    </xf>
    <xf numFmtId="164" fontId="51" fillId="0" borderId="17" applyFont="true" applyBorder="true" applyAlignment="true" applyProtection="false">
      <alignment horizontal="general" vertical="bottom" textRotation="0" wrapText="false" indent="0" shrinkToFit="false"/>
    </xf>
    <xf numFmtId="164" fontId="51" fillId="0" borderId="17" applyFont="true" applyBorder="true" applyAlignment="true" applyProtection="false">
      <alignment horizontal="general" vertical="bottom" textRotation="0" wrapText="false" indent="0" shrinkToFit="false"/>
    </xf>
    <xf numFmtId="164" fontId="51" fillId="0" borderId="0" applyFont="true" applyBorder="false" applyAlignment="true" applyProtection="false">
      <alignment horizontal="general" vertical="bottom" textRotation="0" wrapText="false" indent="0" shrinkToFit="false"/>
    </xf>
    <xf numFmtId="164" fontId="5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1" fillId="0" borderId="0" applyFont="true" applyBorder="false" applyAlignment="true" applyProtection="false">
      <alignment horizontal="general" vertical="bottom" textRotation="0" wrapText="false" indent="0" shrinkToFit="false"/>
    </xf>
    <xf numFmtId="164" fontId="51" fillId="0" borderId="0" applyFont="true" applyBorder="false" applyAlignment="true" applyProtection="false">
      <alignment horizontal="general" vertical="bottom" textRotation="0" wrapText="false" indent="0" shrinkToFit="false"/>
    </xf>
    <xf numFmtId="164" fontId="51" fillId="0" borderId="0" applyFont="true" applyBorder="false" applyAlignment="true" applyProtection="false">
      <alignment horizontal="general" vertical="bottom" textRotation="0" wrapText="false" indent="0" shrinkToFit="false"/>
    </xf>
    <xf numFmtId="164" fontId="51" fillId="0" borderId="0" applyFont="true" applyBorder="false" applyAlignment="true" applyProtection="false">
      <alignment horizontal="general" vertical="bottom" textRotation="0" wrapText="false" indent="0" shrinkToFit="false"/>
    </xf>
    <xf numFmtId="164" fontId="52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2" fillId="0" borderId="0" applyFont="true" applyBorder="false" applyAlignment="true" applyProtection="false">
      <alignment horizontal="center" vertical="bottom" textRotation="0" wrapText="false" indent="0" shrinkToFit="false"/>
    </xf>
    <xf numFmtId="164" fontId="46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2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2" fillId="0" borderId="0" applyFont="true" applyBorder="false" applyAlignment="true" applyProtection="false">
      <alignment horizontal="center" vertical="bottom" textRotation="90" wrapText="false" indent="0" shrinkToFit="false"/>
    </xf>
    <xf numFmtId="164" fontId="5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3" fillId="7" borderId="4" applyFont="true" applyBorder="true" applyAlignment="true" applyProtection="false">
      <alignment horizontal="general" vertical="bottom" textRotation="0" wrapText="false" indent="0" shrinkToFit="false"/>
    </xf>
    <xf numFmtId="164" fontId="36" fillId="0" border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5" fillId="0" border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9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2" fontId="4" fillId="0" borderId="0" applyFont="true" applyBorder="false" applyAlignment="true" applyProtection="false">
      <alignment horizontal="general" vertical="bottom" textRotation="0" wrapText="false" indent="0" shrinkToFit="false"/>
    </xf>
    <xf numFmtId="19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64" fontId="32" fillId="0" borderId="8" applyFont="true" applyBorder="true" applyAlignment="true" applyProtection="false">
      <alignment horizontal="general" vertical="bottom" textRotation="0" wrapText="false" indent="0" shrinkToFit="false"/>
    </xf>
    <xf numFmtId="164" fontId="32" fillId="0" borderId="7" applyFont="true" applyBorder="true" applyAlignment="true" applyProtection="false">
      <alignment horizontal="general" vertical="bottom" textRotation="0" wrapText="false" indent="0" shrinkToFit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3" fontId="29" fillId="0" borderId="0" applyFont="true" applyBorder="false" applyAlignment="true" applyProtection="false">
      <alignment horizontal="general" vertical="bottom" textRotation="0" wrapText="false" indent="0" shrinkToFit="false"/>
    </xf>
    <xf numFmtId="19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3" fontId="29" fillId="0" borderId="0" applyFont="true" applyBorder="false" applyAlignment="true" applyProtection="false">
      <alignment horizontal="general" vertical="bottom" textRotation="0" wrapText="false" indent="0" shrinkToFit="false"/>
    </xf>
    <xf numFmtId="194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3" fontId="29" fillId="0" borderId="0" applyFont="true" applyBorder="false" applyAlignment="true" applyProtection="false">
      <alignment horizontal="general" vertical="bottom" textRotation="0" wrapText="false" indent="0" shrinkToFit="false"/>
    </xf>
    <xf numFmtId="193" fontId="29" fillId="0" borderId="0" applyFont="true" applyBorder="false" applyAlignment="true" applyProtection="false">
      <alignment horizontal="general" vertical="bottom" textRotation="0" wrapText="false" indent="0" shrinkToFit="false"/>
    </xf>
    <xf numFmtId="194" fontId="31" fillId="0" borderId="0" applyFont="true" applyBorder="false" applyAlignment="true" applyProtection="false">
      <alignment horizontal="general" vertical="bottom" textRotation="0" wrapText="false" indent="0" shrinkToFit="false"/>
    </xf>
    <xf numFmtId="195" fontId="29" fillId="0" borderId="0" applyFont="true" applyBorder="false" applyAlignment="true" applyProtection="false">
      <alignment horizontal="general" vertical="bottom" textRotation="0" wrapText="false" indent="0" shrinkToFit="false"/>
    </xf>
    <xf numFmtId="193" fontId="29" fillId="0" borderId="0" applyFont="true" applyBorder="false" applyAlignment="true" applyProtection="false">
      <alignment horizontal="general" vertical="bottom" textRotation="0" wrapText="false" indent="0" shrinkToFit="false"/>
    </xf>
    <xf numFmtId="18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4" fillId="0" borderId="0" applyFont="true" applyBorder="false" applyAlignment="true" applyProtection="false">
      <alignment horizontal="general" vertical="bottom" textRotation="0" wrapText="false" indent="0" shrinkToFit="false"/>
    </xf>
    <xf numFmtId="18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6" fillId="27" borderId="0" applyFont="true" applyBorder="false" applyAlignment="true" applyProtection="false">
      <alignment horizontal="general" vertical="bottom" textRotation="0" wrapText="false" indent="0" shrinkToFit="false"/>
    </xf>
    <xf numFmtId="164" fontId="5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3" fillId="29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3" fillId="3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3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3" fillId="3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9" fontId="83" fillId="31" borderId="2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3" fillId="30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30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3" fillId="30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3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4" fillId="3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84" fillId="30" borderId="2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3" fillId="32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32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32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9" fontId="83" fillId="33" borderId="2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3" fillId="32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3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32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32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4" fillId="3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84" fillId="32" borderId="2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3" fillId="34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34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9" fontId="83" fillId="35" borderId="2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3" fillId="34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3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34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4" fillId="34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84" fillId="34" borderId="2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4" fillId="29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84" fillId="29" borderId="2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9" fontId="85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5" fillId="29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9" fillId="29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9" fillId="29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5" fillId="2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9" fillId="29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3" fillId="29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9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9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3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219" fontId="85" fillId="36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3" fillId="29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9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9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3" fillId="29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3" fillId="29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3" fillId="29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9" fillId="0" borderId="2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20" fontId="31" fillId="18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3" fillId="29" borderId="2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2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3" fillId="29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2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3" fillId="29" borderId="3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3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3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220" fontId="29" fillId="18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220" fontId="31" fillId="18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3" fillId="29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9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3" fillId="29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9" fillId="36" borderId="2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9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5" fillId="29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220" fontId="84" fillId="29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20" fontId="8" fillId="29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9" fontId="85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9" fillId="36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1" fillId="36" borderId="2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31" fillId="0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1" fillId="0" borderId="2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85" fillId="29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29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29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2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9" fillId="36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5" fillId="29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2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3" fillId="2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83" fillId="0" borderId="21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79" fontId="31" fillId="36" borderId="2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31" fillId="0" borderId="2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9" fillId="29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9" fillId="29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9" fillId="29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3" fillId="2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9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9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3" fillId="29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29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83" fillId="29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220" fontId="31" fillId="18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3" fillId="29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29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3" fillId="29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29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3" fillId="29" borderId="3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29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29" borderId="3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220" fontId="31" fillId="18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3" fillId="29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2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3" fillId="29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5" fillId="29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220" fontId="8" fillId="29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29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5" fillId="29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9" fillId="29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9" fillId="29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5" fillId="2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9" fillId="36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9" fillId="29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3" fillId="29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9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9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3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219" fontId="85" fillId="36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3" fillId="29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9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9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3" fillId="29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3" fillId="29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3" fillId="29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1" fillId="36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1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1" fillId="18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3" fillId="29" borderId="2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2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3" fillId="29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2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3" fillId="29" borderId="3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3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3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1" fillId="18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3" fillId="29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5" fillId="29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29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7" fillId="37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7" fillId="37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7" fillId="37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7" fillId="37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3" fillId="36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3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220" fontId="63" fillId="38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7" fillId="37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7" fillId="37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7" fillId="37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7" fillId="37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7" fillId="37" borderId="3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7" fillId="37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7" fillId="37" borderId="3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220" fontId="63" fillId="38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7" fillId="37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3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7" fillId="37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7" fillId="37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8" fillId="37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220" fontId="7" fillId="37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8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5" fillId="8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9" fillId="8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9" fillId="8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8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5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9" fillId="8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3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8" borderId="3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8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3" fillId="8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3" fillId="8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3" fillId="8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8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3" fillId="8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3" fillId="8" borderId="2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8" borderId="2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3" fillId="8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8" borderId="2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3" fillId="8" borderId="3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8" borderId="3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8" borderId="3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8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8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8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5" fillId="8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220" fontId="8" fillId="8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5" fillId="29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9" fillId="29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9" fillId="29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5" fillId="2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9" fillId="36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9" fillId="29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3" fillId="29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9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9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3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29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219" fontId="85" fillId="36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3" fillId="29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9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9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3" fillId="29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3" fillId="29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3" fillId="29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1" fillId="36" borderId="2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31" fillId="0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1" fillId="18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3" fillId="29" borderId="2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2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3" fillId="29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2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3" fillId="29" borderId="3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3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3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1" fillId="18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3" fillId="29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1" fillId="0" borderId="2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83" fillId="29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3" fillId="29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1" fillId="0" borderId="2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5" fillId="29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29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8" fillId="37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8" fillId="37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0" fillId="37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0" fillId="37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8" fillId="37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8" fillId="3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0" fillId="3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0" fillId="37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7" fillId="3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7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8" fillId="37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8" fillId="3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19" fontId="88" fillId="3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7" fillId="3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5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8" fillId="37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8" fillId="37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0" fillId="37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0" fillId="37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8" fillId="37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8" fillId="3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0" fillId="3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0" fillId="37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7" fillId="3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7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8" fillId="37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8" fillId="3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19" fontId="88" fillId="3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7" fillId="3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7" fillId="37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7" fillId="37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7" fillId="37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7" fillId="37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3" fillId="36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3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3" fillId="38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7" fillId="37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7" fillId="37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7" fillId="37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7" fillId="37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7" fillId="37" borderId="3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7" fillId="37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7" fillId="37" borderId="3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3" fillId="38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7" fillId="37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3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7" fillId="37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7" fillId="37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8" fillId="37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7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325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1 2" xfId="21"/>
    <cellStyle name="20% - Accent1 3" xfId="22"/>
    <cellStyle name="20% - Accent1 4" xfId="23"/>
    <cellStyle name="20% - Accent1 5" xfId="24"/>
    <cellStyle name="20% - Accent1 6" xfId="25"/>
    <cellStyle name="20% - Accent1 7" xfId="26"/>
    <cellStyle name="20% - Accent1_TRT1" xfId="27"/>
    <cellStyle name="20% - Accent2" xfId="28"/>
    <cellStyle name="20% - Accent2 2" xfId="29"/>
    <cellStyle name="20% - Accent2 3" xfId="30"/>
    <cellStyle name="20% - Accent2 4" xfId="31"/>
    <cellStyle name="20% - Accent2 5" xfId="32"/>
    <cellStyle name="20% - Accent2_TRT1" xfId="33"/>
    <cellStyle name="20% - Accent3" xfId="34"/>
    <cellStyle name="20% - Accent3 2" xfId="35"/>
    <cellStyle name="20% - Accent3 3" xfId="36"/>
    <cellStyle name="20% - Accent3 4" xfId="37"/>
    <cellStyle name="20% - Accent3 5" xfId="38"/>
    <cellStyle name="20% - Accent3_TRT1" xfId="39"/>
    <cellStyle name="20% - Accent4" xfId="40"/>
    <cellStyle name="20% - Accent4 2" xfId="41"/>
    <cellStyle name="20% - Accent4 3" xfId="42"/>
    <cellStyle name="20% - Accent4 4" xfId="43"/>
    <cellStyle name="20% - Accent4 5" xfId="44"/>
    <cellStyle name="20% - Accent4_TRT1" xfId="45"/>
    <cellStyle name="20% - Accent5" xfId="46"/>
    <cellStyle name="20% - Accent5 2" xfId="47"/>
    <cellStyle name="20% - Accent5 3" xfId="48"/>
    <cellStyle name="20% - Accent5 4" xfId="49"/>
    <cellStyle name="20% - Accent5 5" xfId="50"/>
    <cellStyle name="20% - Accent5 6" xfId="51"/>
    <cellStyle name="20% - Accent5_TRT1" xfId="52"/>
    <cellStyle name="20% - Accent6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_TRT1" xfId="60"/>
    <cellStyle name="20% - Ênfase1 2" xfId="61"/>
    <cellStyle name="20% - Ênfase1 2 2" xfId="62"/>
    <cellStyle name="20% - Ênfase1 2 2 2" xfId="63"/>
    <cellStyle name="20% - Ênfase1 2 2 3" xfId="64"/>
    <cellStyle name="20% - Ênfase1 2 2 4" xfId="65"/>
    <cellStyle name="20% - Ênfase1 2 2 5" xfId="66"/>
    <cellStyle name="20% - Ênfase1 2 2 6" xfId="67"/>
    <cellStyle name="20% - Ênfase1 2 2 7" xfId="68"/>
    <cellStyle name="20% - Ênfase1 2 2_TRT1" xfId="69"/>
    <cellStyle name="20% - Ênfase1 2 3" xfId="70"/>
    <cellStyle name="20% - Ênfase1 2 4" xfId="71"/>
    <cellStyle name="20% - Ênfase1 2 5" xfId="72"/>
    <cellStyle name="20% - Ênfase1 2 6" xfId="73"/>
    <cellStyle name="20% - Ênfase1 2 7" xfId="74"/>
    <cellStyle name="20% - Ênfase1 2 8" xfId="75"/>
    <cellStyle name="20% - Ênfase1 2_00_ANEXO V 2015 - VERSÃO INICIAL PLOA_2015" xfId="76"/>
    <cellStyle name="20% - Ênfase1 3" xfId="77"/>
    <cellStyle name="20% - Ênfase1 3 2" xfId="78"/>
    <cellStyle name="20% - Ênfase1 3 3" xfId="79"/>
    <cellStyle name="20% - Ênfase1 3 4" xfId="80"/>
    <cellStyle name="20% - Ênfase1 3 5" xfId="81"/>
    <cellStyle name="20% - Ênfase1 3 6" xfId="82"/>
    <cellStyle name="20% - Ênfase1 3 7" xfId="83"/>
    <cellStyle name="20% - Ênfase1 3_TRT1" xfId="84"/>
    <cellStyle name="20% - Ênfase1 4" xfId="85"/>
    <cellStyle name="20% - Ênfase1 4 2" xfId="86"/>
    <cellStyle name="20% - Ênfase1 4 3" xfId="87"/>
    <cellStyle name="20% - Ênfase1 4 4" xfId="88"/>
    <cellStyle name="20% - Ênfase1 4 5" xfId="89"/>
    <cellStyle name="20% - Ênfase1 4 6" xfId="90"/>
    <cellStyle name="20% - Ênfase1 4 7" xfId="91"/>
    <cellStyle name="20% - Ênfase1 4_TRT1" xfId="92"/>
    <cellStyle name="20% - Ênfase1 5" xfId="93"/>
    <cellStyle name="20% - Ênfase1 6" xfId="94"/>
    <cellStyle name="20% - Ênfase2 2" xfId="95"/>
    <cellStyle name="20% - Ênfase2 2 2" xfId="96"/>
    <cellStyle name="20% - Ênfase2 2 2 2" xfId="97"/>
    <cellStyle name="20% - Ênfase2 2 2 3" xfId="98"/>
    <cellStyle name="20% - Ênfase2 2 2 4" xfId="99"/>
    <cellStyle name="20% - Ênfase2 2 2 5" xfId="100"/>
    <cellStyle name="20% - Ênfase2 2 2_TRT1" xfId="101"/>
    <cellStyle name="20% - Ênfase2 2 3" xfId="102"/>
    <cellStyle name="20% - Ênfase2 2 4" xfId="103"/>
    <cellStyle name="20% - Ênfase2 2 5" xfId="104"/>
    <cellStyle name="20% - Ênfase2 2 6" xfId="105"/>
    <cellStyle name="20% - Ênfase2 2_05_Impactos_Demais PLs_2013_Dados CNJ de jul-12" xfId="106"/>
    <cellStyle name="20% - Ênfase2 3" xfId="107"/>
    <cellStyle name="20% - Ênfase2 3 2" xfId="108"/>
    <cellStyle name="20% - Ênfase2 3 3" xfId="109"/>
    <cellStyle name="20% - Ênfase2 3 4" xfId="110"/>
    <cellStyle name="20% - Ênfase2 3 5" xfId="111"/>
    <cellStyle name="20% - Ênfase2 3_TRT1" xfId="112"/>
    <cellStyle name="20% - Ênfase2 4" xfId="113"/>
    <cellStyle name="20% - Ênfase2 4 2" xfId="114"/>
    <cellStyle name="20% - Ênfase2 4 3" xfId="115"/>
    <cellStyle name="20% - Ênfase2 4 4" xfId="116"/>
    <cellStyle name="20% - Ênfase2 4 5" xfId="117"/>
    <cellStyle name="20% - Ênfase2 4_TRT1" xfId="118"/>
    <cellStyle name="20% - Ênfase2 5" xfId="119"/>
    <cellStyle name="20% - Ênfase2 6" xfId="120"/>
    <cellStyle name="20% - Ênfase3 2" xfId="121"/>
    <cellStyle name="20% - Ênfase3 2 2" xfId="122"/>
    <cellStyle name="20% - Ênfase3 2 2 2" xfId="123"/>
    <cellStyle name="20% - Ênfase3 2 2 3" xfId="124"/>
    <cellStyle name="20% - Ênfase3 2 2 4" xfId="125"/>
    <cellStyle name="20% - Ênfase3 2 2 5" xfId="126"/>
    <cellStyle name="20% - Ênfase3 2 2_TRT1" xfId="127"/>
    <cellStyle name="20% - Ênfase3 2 3" xfId="128"/>
    <cellStyle name="20% - Ênfase3 2 4" xfId="129"/>
    <cellStyle name="20% - Ênfase3 2 5" xfId="130"/>
    <cellStyle name="20% - Ênfase3 2 6" xfId="131"/>
    <cellStyle name="20% - Ênfase3 2_05_Impactos_Demais PLs_2013_Dados CNJ de jul-12" xfId="132"/>
    <cellStyle name="20% - Ênfase3 3" xfId="133"/>
    <cellStyle name="20% - Ênfase3 3 2" xfId="134"/>
    <cellStyle name="20% - Ênfase3 3 3" xfId="135"/>
    <cellStyle name="20% - Ênfase3 3 4" xfId="136"/>
    <cellStyle name="20% - Ênfase3 3 5" xfId="137"/>
    <cellStyle name="20% - Ênfase3 3_TRT1" xfId="138"/>
    <cellStyle name="20% - Ênfase3 4" xfId="139"/>
    <cellStyle name="20% - Ênfase3 4 2" xfId="140"/>
    <cellStyle name="20% - Ênfase3 4 3" xfId="141"/>
    <cellStyle name="20% - Ênfase3 4 4" xfId="142"/>
    <cellStyle name="20% - Ênfase3 4 5" xfId="143"/>
    <cellStyle name="20% - Ênfase3 4_TRT1" xfId="144"/>
    <cellStyle name="20% - Ênfase3 5" xfId="145"/>
    <cellStyle name="20% - Ênfase3 6" xfId="146"/>
    <cellStyle name="20% - Ênfase4 2" xfId="147"/>
    <cellStyle name="20% - Ênfase4 2 2" xfId="148"/>
    <cellStyle name="20% - Ênfase4 2 2 2" xfId="149"/>
    <cellStyle name="20% - Ênfase4 2 2 3" xfId="150"/>
    <cellStyle name="20% - Ênfase4 2 2 4" xfId="151"/>
    <cellStyle name="20% - Ênfase4 2 2 5" xfId="152"/>
    <cellStyle name="20% - Ênfase4 2 2_TRT1" xfId="153"/>
    <cellStyle name="20% - Ênfase4 2 3" xfId="154"/>
    <cellStyle name="20% - Ênfase4 2 4" xfId="155"/>
    <cellStyle name="20% - Ênfase4 2 5" xfId="156"/>
    <cellStyle name="20% - Ênfase4 2 6" xfId="157"/>
    <cellStyle name="20% - Ênfase4 2_05_Impactos_Demais PLs_2013_Dados CNJ de jul-12" xfId="158"/>
    <cellStyle name="20% - Ênfase4 3" xfId="159"/>
    <cellStyle name="20% - Ênfase4 3 2" xfId="160"/>
    <cellStyle name="20% - Ênfase4 3 3" xfId="161"/>
    <cellStyle name="20% - Ênfase4 3 4" xfId="162"/>
    <cellStyle name="20% - Ênfase4 3 5" xfId="163"/>
    <cellStyle name="20% - Ênfase4 3_TRT1" xfId="164"/>
    <cellStyle name="20% - Ênfase4 4" xfId="165"/>
    <cellStyle name="20% - Ênfase4 4 2" xfId="166"/>
    <cellStyle name="20% - Ênfase4 4 3" xfId="167"/>
    <cellStyle name="20% - Ênfase4 4 4" xfId="168"/>
    <cellStyle name="20% - Ênfase4 4 5" xfId="169"/>
    <cellStyle name="20% - Ênfase4 4_TRT1" xfId="170"/>
    <cellStyle name="20% - Ênfase4 5" xfId="171"/>
    <cellStyle name="20% - Ênfase4 6" xfId="172"/>
    <cellStyle name="20% - Ênfase5 2" xfId="173"/>
    <cellStyle name="20% - Ênfase5 2 2" xfId="174"/>
    <cellStyle name="20% - Ênfase5 2 2 2" xfId="175"/>
    <cellStyle name="20% - Ênfase5 2 2 3" xfId="176"/>
    <cellStyle name="20% - Ênfase5 2 2 4" xfId="177"/>
    <cellStyle name="20% - Ênfase5 2 2 5" xfId="178"/>
    <cellStyle name="20% - Ênfase5 2 2 6" xfId="179"/>
    <cellStyle name="20% - Ênfase5 2 2_TRT1" xfId="180"/>
    <cellStyle name="20% - Ênfase5 2 3" xfId="181"/>
    <cellStyle name="20% - Ênfase5 2 4" xfId="182"/>
    <cellStyle name="20% - Ênfase5 2 5" xfId="183"/>
    <cellStyle name="20% - Ênfase5 2 6" xfId="184"/>
    <cellStyle name="20% - Ênfase5 2 7" xfId="185"/>
    <cellStyle name="20% - Ênfase5 2_00_ANEXO V 2015 - VERSÃO INICIAL PLOA_2015" xfId="186"/>
    <cellStyle name="20% - Ênfase5 3" xfId="187"/>
    <cellStyle name="20% - Ênfase5 3 2" xfId="188"/>
    <cellStyle name="20% - Ênfase5 3 3" xfId="189"/>
    <cellStyle name="20% - Ênfase5 3 4" xfId="190"/>
    <cellStyle name="20% - Ênfase5 3 5" xfId="191"/>
    <cellStyle name="20% - Ênfase5 3 6" xfId="192"/>
    <cellStyle name="20% - Ênfase5 3_TRT1" xfId="193"/>
    <cellStyle name="20% - Ênfase5 4" xfId="194"/>
    <cellStyle name="20% - Ênfase5 4 2" xfId="195"/>
    <cellStyle name="20% - Ênfase5 4 3" xfId="196"/>
    <cellStyle name="20% - Ênfase5 4 4" xfId="197"/>
    <cellStyle name="20% - Ênfase5 4 5" xfId="198"/>
    <cellStyle name="20% - Ênfase5 4 6" xfId="199"/>
    <cellStyle name="20% - Ênfase5 4_TRT1" xfId="200"/>
    <cellStyle name="20% - Ênfase5 5" xfId="201"/>
    <cellStyle name="20% - Ênfase5 6" xfId="202"/>
    <cellStyle name="20% - Ênfase6 2" xfId="203"/>
    <cellStyle name="20% - Ênfase6 2 2" xfId="204"/>
    <cellStyle name="20% - Ênfase6 2 2 2" xfId="205"/>
    <cellStyle name="20% - Ênfase6 2 2 3" xfId="206"/>
    <cellStyle name="20% - Ênfase6 2 2 4" xfId="207"/>
    <cellStyle name="20% - Ênfase6 2 2 5" xfId="208"/>
    <cellStyle name="20% - Ênfase6 2 2 6" xfId="209"/>
    <cellStyle name="20% - Ênfase6 2 2 7" xfId="210"/>
    <cellStyle name="20% - Ênfase6 2 2_TRT1" xfId="211"/>
    <cellStyle name="20% - Ênfase6 2 3" xfId="212"/>
    <cellStyle name="20% - Ênfase6 2 4" xfId="213"/>
    <cellStyle name="20% - Ênfase6 2 5" xfId="214"/>
    <cellStyle name="20% - Ênfase6 2 6" xfId="215"/>
    <cellStyle name="20% - Ênfase6 2 7" xfId="216"/>
    <cellStyle name="20% - Ênfase6 2 8" xfId="217"/>
    <cellStyle name="20% - Ênfase6 2_00_ANEXO V 2015 - VERSÃO INICIAL PLOA_2015" xfId="218"/>
    <cellStyle name="20% - Ênfase6 3" xfId="219"/>
    <cellStyle name="20% - Ênfase6 3 2" xfId="220"/>
    <cellStyle name="20% - Ênfase6 3 3" xfId="221"/>
    <cellStyle name="20% - Ênfase6 3 4" xfId="222"/>
    <cellStyle name="20% - Ênfase6 3 5" xfId="223"/>
    <cellStyle name="20% - Ênfase6 3 6" xfId="224"/>
    <cellStyle name="20% - Ênfase6 3 7" xfId="225"/>
    <cellStyle name="20% - Ênfase6 3_TRT1" xfId="226"/>
    <cellStyle name="20% - Ênfase6 4" xfId="227"/>
    <cellStyle name="20% - Ênfase6 4 2" xfId="228"/>
    <cellStyle name="20% - Ênfase6 4 3" xfId="229"/>
    <cellStyle name="20% - Ênfase6 4 4" xfId="230"/>
    <cellStyle name="20% - Ênfase6 4 5" xfId="231"/>
    <cellStyle name="20% - Ênfase6 4 6" xfId="232"/>
    <cellStyle name="20% - Ênfase6 4_TRT1" xfId="233"/>
    <cellStyle name="20% - Ênfase6 5" xfId="234"/>
    <cellStyle name="20% - Ênfase6 6" xfId="235"/>
    <cellStyle name="40% - Accent1" xfId="236"/>
    <cellStyle name="40% - Accent1 2" xfId="237"/>
    <cellStyle name="40% - Accent1 3" xfId="238"/>
    <cellStyle name="40% - Accent1 4" xfId="239"/>
    <cellStyle name="40% - Accent1 5" xfId="240"/>
    <cellStyle name="40% - Accent1_TRT1" xfId="241"/>
    <cellStyle name="40% - Accent2" xfId="242"/>
    <cellStyle name="40% - Accent2 2" xfId="243"/>
    <cellStyle name="40% - Accent2 3" xfId="244"/>
    <cellStyle name="40% - Accent2 4" xfId="245"/>
    <cellStyle name="40% - Accent2 5" xfId="246"/>
    <cellStyle name="40% - Accent2_TRT1" xfId="247"/>
    <cellStyle name="40% - Accent3" xfId="248"/>
    <cellStyle name="40% - Accent3 2" xfId="249"/>
    <cellStyle name="40% - Accent3 3" xfId="250"/>
    <cellStyle name="40% - Accent3 4" xfId="251"/>
    <cellStyle name="40% - Accent3 5" xfId="252"/>
    <cellStyle name="40% - Accent3_TRT1" xfId="253"/>
    <cellStyle name="40% - Accent4" xfId="254"/>
    <cellStyle name="40% - Accent4 2" xfId="255"/>
    <cellStyle name="40% - Accent4 3" xfId="256"/>
    <cellStyle name="40% - Accent4 4" xfId="257"/>
    <cellStyle name="40% - Accent4 5" xfId="258"/>
    <cellStyle name="40% - Accent4_TRT1" xfId="259"/>
    <cellStyle name="40% - Accent5" xfId="260"/>
    <cellStyle name="40% - Accent5 2" xfId="261"/>
    <cellStyle name="40% - Accent5 3" xfId="262"/>
    <cellStyle name="40% - Accent5 4" xfId="263"/>
    <cellStyle name="40% - Accent5 5" xfId="264"/>
    <cellStyle name="40% - Accent5_TRT1" xfId="265"/>
    <cellStyle name="40% - Accent6" xfId="266"/>
    <cellStyle name="40% - Accent6 2" xfId="267"/>
    <cellStyle name="40% - Accent6 3" xfId="268"/>
    <cellStyle name="40% - Accent6 4" xfId="269"/>
    <cellStyle name="40% - Accent6 5" xfId="270"/>
    <cellStyle name="40% - Accent6 6" xfId="271"/>
    <cellStyle name="40% - Accent6_TRT1" xfId="272"/>
    <cellStyle name="40% - Ênfase1 2" xfId="273"/>
    <cellStyle name="40% - Ênfase1 2 2" xfId="274"/>
    <cellStyle name="40% - Ênfase1 2 2 2" xfId="275"/>
    <cellStyle name="40% - Ênfase1 2 2 3" xfId="276"/>
    <cellStyle name="40% - Ênfase1 2 2 4" xfId="277"/>
    <cellStyle name="40% - Ênfase1 2 2 5" xfId="278"/>
    <cellStyle name="40% - Ênfase1 2 2_TRT1" xfId="279"/>
    <cellStyle name="40% - Ênfase1 2 3" xfId="280"/>
    <cellStyle name="40% - Ênfase1 2 4" xfId="281"/>
    <cellStyle name="40% - Ênfase1 2 5" xfId="282"/>
    <cellStyle name="40% - Ênfase1 2 6" xfId="283"/>
    <cellStyle name="40% - Ênfase1 2_05_Impactos_Demais PLs_2013_Dados CNJ de jul-12" xfId="284"/>
    <cellStyle name="40% - Ênfase1 3" xfId="285"/>
    <cellStyle name="40% - Ênfase1 3 2" xfId="286"/>
    <cellStyle name="40% - Ênfase1 3 3" xfId="287"/>
    <cellStyle name="40% - Ênfase1 3 4" xfId="288"/>
    <cellStyle name="40% - Ênfase1 3 5" xfId="289"/>
    <cellStyle name="40% - Ênfase1 3_TRT1" xfId="290"/>
    <cellStyle name="40% - Ênfase1 4" xfId="291"/>
    <cellStyle name="40% - Ênfase1 4 2" xfId="292"/>
    <cellStyle name="40% - Ênfase1 4 3" xfId="293"/>
    <cellStyle name="40% - Ênfase1 4 4" xfId="294"/>
    <cellStyle name="40% - Ênfase1 4 5" xfId="295"/>
    <cellStyle name="40% - Ênfase1 4_TRT1" xfId="296"/>
    <cellStyle name="40% - Ênfase1 5" xfId="297"/>
    <cellStyle name="40% - Ênfase1 6" xfId="298"/>
    <cellStyle name="40% - Ênfase2 2" xfId="299"/>
    <cellStyle name="40% - Ênfase2 2 2" xfId="300"/>
    <cellStyle name="40% - Ênfase2 2 2 2" xfId="301"/>
    <cellStyle name="40% - Ênfase2 2 2 3" xfId="302"/>
    <cellStyle name="40% - Ênfase2 2 2 4" xfId="303"/>
    <cellStyle name="40% - Ênfase2 2 2 5" xfId="304"/>
    <cellStyle name="40% - Ênfase2 2 2_TRT1" xfId="305"/>
    <cellStyle name="40% - Ênfase2 2 3" xfId="306"/>
    <cellStyle name="40% - Ênfase2 2 4" xfId="307"/>
    <cellStyle name="40% - Ênfase2 2 5" xfId="308"/>
    <cellStyle name="40% - Ênfase2 2 6" xfId="309"/>
    <cellStyle name="40% - Ênfase2 2_05_Impactos_Demais PLs_2013_Dados CNJ de jul-12" xfId="310"/>
    <cellStyle name="40% - Ênfase2 3" xfId="311"/>
    <cellStyle name="40% - Ênfase2 3 2" xfId="312"/>
    <cellStyle name="40% - Ênfase2 3 3" xfId="313"/>
    <cellStyle name="40% - Ênfase2 3 4" xfId="314"/>
    <cellStyle name="40% - Ênfase2 3 5" xfId="315"/>
    <cellStyle name="40% - Ênfase2 3_TRT1" xfId="316"/>
    <cellStyle name="40% - Ênfase2 4" xfId="317"/>
    <cellStyle name="40% - Ênfase2 4 2" xfId="318"/>
    <cellStyle name="40% - Ênfase2 4 3" xfId="319"/>
    <cellStyle name="40% - Ênfase2 4 4" xfId="320"/>
    <cellStyle name="40% - Ênfase2 4 5" xfId="321"/>
    <cellStyle name="40% - Ênfase2 4_TRT1" xfId="322"/>
    <cellStyle name="40% - Ênfase2 5" xfId="323"/>
    <cellStyle name="40% - Ênfase2 6" xfId="324"/>
    <cellStyle name="40% - Ênfase3 2" xfId="325"/>
    <cellStyle name="40% - Ênfase3 2 2" xfId="326"/>
    <cellStyle name="40% - Ênfase3 2 2 2" xfId="327"/>
    <cellStyle name="40% - Ênfase3 2 2 3" xfId="328"/>
    <cellStyle name="40% - Ênfase3 2 2 4" xfId="329"/>
    <cellStyle name="40% - Ênfase3 2 2 5" xfId="330"/>
    <cellStyle name="40% - Ênfase3 2 2_TRT1" xfId="331"/>
    <cellStyle name="40% - Ênfase3 2 3" xfId="332"/>
    <cellStyle name="40% - Ênfase3 2 4" xfId="333"/>
    <cellStyle name="40% - Ênfase3 2 5" xfId="334"/>
    <cellStyle name="40% - Ênfase3 2 6" xfId="335"/>
    <cellStyle name="40% - Ênfase3 2_05_Impactos_Demais PLs_2013_Dados CNJ de jul-12" xfId="336"/>
    <cellStyle name="40% - Ênfase3 3" xfId="337"/>
    <cellStyle name="40% - Ênfase3 3 2" xfId="338"/>
    <cellStyle name="40% - Ênfase3 3 3" xfId="339"/>
    <cellStyle name="40% - Ênfase3 3 4" xfId="340"/>
    <cellStyle name="40% - Ênfase3 3 5" xfId="341"/>
    <cellStyle name="40% - Ênfase3 3_TRT1" xfId="342"/>
    <cellStyle name="40% - Ênfase3 4" xfId="343"/>
    <cellStyle name="40% - Ênfase3 4 2" xfId="344"/>
    <cellStyle name="40% - Ênfase3 4 3" xfId="345"/>
    <cellStyle name="40% - Ênfase3 4 4" xfId="346"/>
    <cellStyle name="40% - Ênfase3 4 5" xfId="347"/>
    <cellStyle name="40% - Ênfase3 4_TRT1" xfId="348"/>
    <cellStyle name="40% - Ênfase3 5" xfId="349"/>
    <cellStyle name="40% - Ênfase3 6" xfId="350"/>
    <cellStyle name="40% - Ênfase4 2" xfId="351"/>
    <cellStyle name="40% - Ênfase4 2 2" xfId="352"/>
    <cellStyle name="40% - Ênfase4 2 2 2" xfId="353"/>
    <cellStyle name="40% - Ênfase4 2 2 3" xfId="354"/>
    <cellStyle name="40% - Ênfase4 2 2 4" xfId="355"/>
    <cellStyle name="40% - Ênfase4 2 2 5" xfId="356"/>
    <cellStyle name="40% - Ênfase4 2 2_TRT1" xfId="357"/>
    <cellStyle name="40% - Ênfase4 2 3" xfId="358"/>
    <cellStyle name="40% - Ênfase4 2 4" xfId="359"/>
    <cellStyle name="40% - Ênfase4 2 5" xfId="360"/>
    <cellStyle name="40% - Ênfase4 2 6" xfId="361"/>
    <cellStyle name="40% - Ênfase4 2_05_Impactos_Demais PLs_2013_Dados CNJ de jul-12" xfId="362"/>
    <cellStyle name="40% - Ênfase4 3" xfId="363"/>
    <cellStyle name="40% - Ênfase4 3 2" xfId="364"/>
    <cellStyle name="40% - Ênfase4 3 3" xfId="365"/>
    <cellStyle name="40% - Ênfase4 3 4" xfId="366"/>
    <cellStyle name="40% - Ênfase4 3 5" xfId="367"/>
    <cellStyle name="40% - Ênfase4 3_TRT1" xfId="368"/>
    <cellStyle name="40% - Ênfase4 4" xfId="369"/>
    <cellStyle name="40% - Ênfase4 4 2" xfId="370"/>
    <cellStyle name="40% - Ênfase4 4 3" xfId="371"/>
    <cellStyle name="40% - Ênfase4 4 4" xfId="372"/>
    <cellStyle name="40% - Ênfase4 4 5" xfId="373"/>
    <cellStyle name="40% - Ênfase4 4_TRT1" xfId="374"/>
    <cellStyle name="40% - Ênfase4 5" xfId="375"/>
    <cellStyle name="40% - Ênfase4 6" xfId="376"/>
    <cellStyle name="40% - Ênfase5 2" xfId="377"/>
    <cellStyle name="40% - Ênfase5 2 2" xfId="378"/>
    <cellStyle name="40% - Ênfase5 2 2 2" xfId="379"/>
    <cellStyle name="40% - Ênfase5 2 2 3" xfId="380"/>
    <cellStyle name="40% - Ênfase5 2 2 4" xfId="381"/>
    <cellStyle name="40% - Ênfase5 2 2 5" xfId="382"/>
    <cellStyle name="40% - Ênfase5 2 2_TRT1" xfId="383"/>
    <cellStyle name="40% - Ênfase5 2 3" xfId="384"/>
    <cellStyle name="40% - Ênfase5 2 4" xfId="385"/>
    <cellStyle name="40% - Ênfase5 2 5" xfId="386"/>
    <cellStyle name="40% - Ênfase5 2 6" xfId="387"/>
    <cellStyle name="40% - Ênfase5 2_05_Impactos_Demais PLs_2013_Dados CNJ de jul-12" xfId="388"/>
    <cellStyle name="40% - Ênfase5 3" xfId="389"/>
    <cellStyle name="40% - Ênfase5 3 2" xfId="390"/>
    <cellStyle name="40% - Ênfase5 3 3" xfId="391"/>
    <cellStyle name="40% - Ênfase5 3 4" xfId="392"/>
    <cellStyle name="40% - Ênfase5 3 5" xfId="393"/>
    <cellStyle name="40% - Ênfase5 3_TRT1" xfId="394"/>
    <cellStyle name="40% - Ênfase5 4" xfId="395"/>
    <cellStyle name="40% - Ênfase5 4 2" xfId="396"/>
    <cellStyle name="40% - Ênfase5 4 3" xfId="397"/>
    <cellStyle name="40% - Ênfase5 4 4" xfId="398"/>
    <cellStyle name="40% - Ênfase5 4 5" xfId="399"/>
    <cellStyle name="40% - Ênfase5 4_TRT1" xfId="400"/>
    <cellStyle name="40% - Ênfase5 5" xfId="401"/>
    <cellStyle name="40% - Ênfase5 6" xfId="402"/>
    <cellStyle name="40% - Ênfase6 2" xfId="403"/>
    <cellStyle name="40% - Ênfase6 2 2" xfId="404"/>
    <cellStyle name="40% - Ênfase6 2 2 2" xfId="405"/>
    <cellStyle name="40% - Ênfase6 2 2 3" xfId="406"/>
    <cellStyle name="40% - Ênfase6 2 2 4" xfId="407"/>
    <cellStyle name="40% - Ênfase6 2 2 5" xfId="408"/>
    <cellStyle name="40% - Ênfase6 2 2 6" xfId="409"/>
    <cellStyle name="40% - Ênfase6 2 2_TRT1" xfId="410"/>
    <cellStyle name="40% - Ênfase6 2 3" xfId="411"/>
    <cellStyle name="40% - Ênfase6 2 4" xfId="412"/>
    <cellStyle name="40% - Ênfase6 2 5" xfId="413"/>
    <cellStyle name="40% - Ênfase6 2 6" xfId="414"/>
    <cellStyle name="40% - Ênfase6 2 7" xfId="415"/>
    <cellStyle name="40% - Ênfase6 2_05_Impactos_Demais PLs_2013_Dados CNJ de jul-12" xfId="416"/>
    <cellStyle name="40% - Ênfase6 3" xfId="417"/>
    <cellStyle name="40% - Ênfase6 3 2" xfId="418"/>
    <cellStyle name="40% - Ênfase6 3 3" xfId="419"/>
    <cellStyle name="40% - Ênfase6 3 4" xfId="420"/>
    <cellStyle name="40% - Ênfase6 3 5" xfId="421"/>
    <cellStyle name="40% - Ênfase6 3 6" xfId="422"/>
    <cellStyle name="40% - Ênfase6 3_TRT1" xfId="423"/>
    <cellStyle name="40% - Ênfase6 4" xfId="424"/>
    <cellStyle name="40% - Ênfase6 4 2" xfId="425"/>
    <cellStyle name="40% - Ênfase6 4 3" xfId="426"/>
    <cellStyle name="40% - Ênfase6 4 4" xfId="427"/>
    <cellStyle name="40% - Ênfase6 4 5" xfId="428"/>
    <cellStyle name="40% - Ênfase6 4 6" xfId="429"/>
    <cellStyle name="40% - Ênfase6 4_TRT1" xfId="430"/>
    <cellStyle name="40% - Ênfase6 5" xfId="431"/>
    <cellStyle name="40% - Ênfase6 6" xfId="432"/>
    <cellStyle name="60% - Accent1" xfId="433"/>
    <cellStyle name="60% - Accent1 2" xfId="434"/>
    <cellStyle name="60% - Accent1 3" xfId="435"/>
    <cellStyle name="60% - Accent1 4" xfId="436"/>
    <cellStyle name="60% - Accent1 5" xfId="437"/>
    <cellStyle name="60% - Accent1_TRT1" xfId="438"/>
    <cellStyle name="60% - Accent2" xfId="439"/>
    <cellStyle name="60% - Accent2 2" xfId="440"/>
    <cellStyle name="60% - Accent2 3" xfId="441"/>
    <cellStyle name="60% - Accent2 4" xfId="442"/>
    <cellStyle name="60% - Accent2 5" xfId="443"/>
    <cellStyle name="60% - Accent2_TRT1" xfId="444"/>
    <cellStyle name="60% - Accent3" xfId="445"/>
    <cellStyle name="60% - Accent3 2" xfId="446"/>
    <cellStyle name="60% - Accent3 3" xfId="447"/>
    <cellStyle name="60% - Accent3 4" xfId="448"/>
    <cellStyle name="60% - Accent3 5" xfId="449"/>
    <cellStyle name="60% - Accent3_TRT1" xfId="450"/>
    <cellStyle name="60% - Accent4" xfId="451"/>
    <cellStyle name="60% - Accent4 2" xfId="452"/>
    <cellStyle name="60% - Accent4 3" xfId="453"/>
    <cellStyle name="60% - Accent4 4" xfId="454"/>
    <cellStyle name="60% - Accent4 5" xfId="455"/>
    <cellStyle name="60% - Accent4_TRT1" xfId="456"/>
    <cellStyle name="60% - Accent5" xfId="457"/>
    <cellStyle name="60% - Accent5 2" xfId="458"/>
    <cellStyle name="60% - Accent5 3" xfId="459"/>
    <cellStyle name="60% - Accent5 4" xfId="460"/>
    <cellStyle name="60% - Accent5 5" xfId="461"/>
    <cellStyle name="60% - Accent5_TRT1" xfId="462"/>
    <cellStyle name="60% - Accent6" xfId="463"/>
    <cellStyle name="60% - Accent6 2" xfId="464"/>
    <cellStyle name="60% - Accent6 3" xfId="465"/>
    <cellStyle name="60% - Accent6 4" xfId="466"/>
    <cellStyle name="60% - Accent6 5" xfId="467"/>
    <cellStyle name="60% - Accent6_TRT1" xfId="468"/>
    <cellStyle name="60% - Ênfase1 2" xfId="469"/>
    <cellStyle name="60% - Ênfase1 2 2" xfId="470"/>
    <cellStyle name="60% - Ênfase1 2 2 2" xfId="471"/>
    <cellStyle name="60% - Ênfase1 2 2 3" xfId="472"/>
    <cellStyle name="60% - Ênfase1 2 2 4" xfId="473"/>
    <cellStyle name="60% - Ênfase1 2 2 5" xfId="474"/>
    <cellStyle name="60% - Ênfase1 2 2_TRT1" xfId="475"/>
    <cellStyle name="60% - Ênfase1 2 3" xfId="476"/>
    <cellStyle name="60% - Ênfase1 2 4" xfId="477"/>
    <cellStyle name="60% - Ênfase1 2 5" xfId="478"/>
    <cellStyle name="60% - Ênfase1 2 6" xfId="479"/>
    <cellStyle name="60% - Ênfase1 2_05_Impactos_Demais PLs_2013_Dados CNJ de jul-12" xfId="480"/>
    <cellStyle name="60% - Ênfase1 3" xfId="481"/>
    <cellStyle name="60% - Ênfase1 3 2" xfId="482"/>
    <cellStyle name="60% - Ênfase1 3 3" xfId="483"/>
    <cellStyle name="60% - Ênfase1 3 4" xfId="484"/>
    <cellStyle name="60% - Ênfase1 3 5" xfId="485"/>
    <cellStyle name="60% - Ênfase1 3_TRT1" xfId="486"/>
    <cellStyle name="60% - Ênfase1 4" xfId="487"/>
    <cellStyle name="60% - Ênfase1 4 2" xfId="488"/>
    <cellStyle name="60% - Ênfase1 4 3" xfId="489"/>
    <cellStyle name="60% - Ênfase1 4 4" xfId="490"/>
    <cellStyle name="60% - Ênfase1 4 5" xfId="491"/>
    <cellStyle name="60% - Ênfase1 4_TRT1" xfId="492"/>
    <cellStyle name="60% - Ênfase1 5" xfId="493"/>
    <cellStyle name="60% - Ênfase1 6" xfId="494"/>
    <cellStyle name="60% - Ênfase2 2" xfId="495"/>
    <cellStyle name="60% - Ênfase2 2 2" xfId="496"/>
    <cellStyle name="60% - Ênfase2 2 2 2" xfId="497"/>
    <cellStyle name="60% - Ênfase2 2 2 3" xfId="498"/>
    <cellStyle name="60% - Ênfase2 2 2 4" xfId="499"/>
    <cellStyle name="60% - Ênfase2 2 2 5" xfId="500"/>
    <cellStyle name="60% - Ênfase2 2 2_TRT1" xfId="501"/>
    <cellStyle name="60% - Ênfase2 2 3" xfId="502"/>
    <cellStyle name="60% - Ênfase2 2 4" xfId="503"/>
    <cellStyle name="60% - Ênfase2 2 5" xfId="504"/>
    <cellStyle name="60% - Ênfase2 2 6" xfId="505"/>
    <cellStyle name="60% - Ênfase2 2_05_Impactos_Demais PLs_2013_Dados CNJ de jul-12" xfId="506"/>
    <cellStyle name="60% - Ênfase2 3" xfId="507"/>
    <cellStyle name="60% - Ênfase2 3 2" xfId="508"/>
    <cellStyle name="60% - Ênfase2 3 3" xfId="509"/>
    <cellStyle name="60% - Ênfase2 3 4" xfId="510"/>
    <cellStyle name="60% - Ênfase2 3 5" xfId="511"/>
    <cellStyle name="60% - Ênfase2 3_TRT1" xfId="512"/>
    <cellStyle name="60% - Ênfase2 4" xfId="513"/>
    <cellStyle name="60% - Ênfase2 4 2" xfId="514"/>
    <cellStyle name="60% - Ênfase2 4 3" xfId="515"/>
    <cellStyle name="60% - Ênfase2 4 4" xfId="516"/>
    <cellStyle name="60% - Ênfase2 4 5" xfId="517"/>
    <cellStyle name="60% - Ênfase2 4_TRT1" xfId="518"/>
    <cellStyle name="60% - Ênfase2 5" xfId="519"/>
    <cellStyle name="60% - Ênfase2 6" xfId="520"/>
    <cellStyle name="60% - Ênfase3 2" xfId="521"/>
    <cellStyle name="60% - Ênfase3 2 2" xfId="522"/>
    <cellStyle name="60% - Ênfase3 2 2 2" xfId="523"/>
    <cellStyle name="60% - Ênfase3 2 2 3" xfId="524"/>
    <cellStyle name="60% - Ênfase3 2 2 4" xfId="525"/>
    <cellStyle name="60% - Ênfase3 2 2 5" xfId="526"/>
    <cellStyle name="60% - Ênfase3 2 2_TRT1" xfId="527"/>
    <cellStyle name="60% - Ênfase3 2 3" xfId="528"/>
    <cellStyle name="60% - Ênfase3 2 4" xfId="529"/>
    <cellStyle name="60% - Ênfase3 2 5" xfId="530"/>
    <cellStyle name="60% - Ênfase3 2 6" xfId="531"/>
    <cellStyle name="60% - Ênfase3 2_05_Impactos_Demais PLs_2013_Dados CNJ de jul-12" xfId="532"/>
    <cellStyle name="60% - Ênfase3 3" xfId="533"/>
    <cellStyle name="60% - Ênfase3 3 2" xfId="534"/>
    <cellStyle name="60% - Ênfase3 3 3" xfId="535"/>
    <cellStyle name="60% - Ênfase3 3 4" xfId="536"/>
    <cellStyle name="60% - Ênfase3 3 5" xfId="537"/>
    <cellStyle name="60% - Ênfase3 3_TRT1" xfId="538"/>
    <cellStyle name="60% - Ênfase3 4" xfId="539"/>
    <cellStyle name="60% - Ênfase3 4 2" xfId="540"/>
    <cellStyle name="60% - Ênfase3 4 3" xfId="541"/>
    <cellStyle name="60% - Ênfase3 4 4" xfId="542"/>
    <cellStyle name="60% - Ênfase3 4 5" xfId="543"/>
    <cellStyle name="60% - Ênfase3 4_TRT1" xfId="544"/>
    <cellStyle name="60% - Ênfase3 5" xfId="545"/>
    <cellStyle name="60% - Ênfase3 6" xfId="546"/>
    <cellStyle name="60% - Ênfase4 2" xfId="547"/>
    <cellStyle name="60% - Ênfase4 2 2" xfId="548"/>
    <cellStyle name="60% - Ênfase4 2 2 2" xfId="549"/>
    <cellStyle name="60% - Ênfase4 2 2 3" xfId="550"/>
    <cellStyle name="60% - Ênfase4 2 2 4" xfId="551"/>
    <cellStyle name="60% - Ênfase4 2 2 5" xfId="552"/>
    <cellStyle name="60% - Ênfase4 2 2_TRT1" xfId="553"/>
    <cellStyle name="60% - Ênfase4 2 3" xfId="554"/>
    <cellStyle name="60% - Ênfase4 2 4" xfId="555"/>
    <cellStyle name="60% - Ênfase4 2 5" xfId="556"/>
    <cellStyle name="60% - Ênfase4 2 6" xfId="557"/>
    <cellStyle name="60% - Ênfase4 2_05_Impactos_Demais PLs_2013_Dados CNJ de jul-12" xfId="558"/>
    <cellStyle name="60% - Ênfase4 3" xfId="559"/>
    <cellStyle name="60% - Ênfase4 3 2" xfId="560"/>
    <cellStyle name="60% - Ênfase4 3 3" xfId="561"/>
    <cellStyle name="60% - Ênfase4 3 4" xfId="562"/>
    <cellStyle name="60% - Ênfase4 3 5" xfId="563"/>
    <cellStyle name="60% - Ênfase4 3_TRT1" xfId="564"/>
    <cellStyle name="60% - Ênfase4 4" xfId="565"/>
    <cellStyle name="60% - Ênfase4 4 2" xfId="566"/>
    <cellStyle name="60% - Ênfase4 4 3" xfId="567"/>
    <cellStyle name="60% - Ênfase4 4 4" xfId="568"/>
    <cellStyle name="60% - Ênfase4 4 5" xfId="569"/>
    <cellStyle name="60% - Ênfase4 4_TRT1" xfId="570"/>
    <cellStyle name="60% - Ênfase4 5" xfId="571"/>
    <cellStyle name="60% - Ênfase4 6" xfId="572"/>
    <cellStyle name="60% - Ênfase5 2" xfId="573"/>
    <cellStyle name="60% - Ênfase5 2 2" xfId="574"/>
    <cellStyle name="60% - Ênfase5 2 2 2" xfId="575"/>
    <cellStyle name="60% - Ênfase5 2 2 3" xfId="576"/>
    <cellStyle name="60% - Ênfase5 2 2 4" xfId="577"/>
    <cellStyle name="60% - Ênfase5 2 2 5" xfId="578"/>
    <cellStyle name="60% - Ênfase5 2 2_TRT1" xfId="579"/>
    <cellStyle name="60% - Ênfase5 2 3" xfId="580"/>
    <cellStyle name="60% - Ênfase5 2 4" xfId="581"/>
    <cellStyle name="60% - Ênfase5 2 5" xfId="582"/>
    <cellStyle name="60% - Ênfase5 2 6" xfId="583"/>
    <cellStyle name="60% - Ênfase5 2_05_Impactos_Demais PLs_2013_Dados CNJ de jul-12" xfId="584"/>
    <cellStyle name="60% - Ênfase5 3" xfId="585"/>
    <cellStyle name="60% - Ênfase5 3 2" xfId="586"/>
    <cellStyle name="60% - Ênfase5 3 3" xfId="587"/>
    <cellStyle name="60% - Ênfase5 3 4" xfId="588"/>
    <cellStyle name="60% - Ênfase5 3 5" xfId="589"/>
    <cellStyle name="60% - Ênfase5 3_TRT1" xfId="590"/>
    <cellStyle name="60% - Ênfase5 4" xfId="591"/>
    <cellStyle name="60% - Ênfase5 4 2" xfId="592"/>
    <cellStyle name="60% - Ênfase5 4 3" xfId="593"/>
    <cellStyle name="60% - Ênfase5 4 4" xfId="594"/>
    <cellStyle name="60% - Ênfase5 4 5" xfId="595"/>
    <cellStyle name="60% - Ênfase5 4_TRT1" xfId="596"/>
    <cellStyle name="60% - Ênfase5 5" xfId="597"/>
    <cellStyle name="60% - Ênfase5 6" xfId="598"/>
    <cellStyle name="60% - Ênfase6 2" xfId="599"/>
    <cellStyle name="60% - Ênfase6 2 2" xfId="600"/>
    <cellStyle name="60% - Ênfase6 2 2 2" xfId="601"/>
    <cellStyle name="60% - Ênfase6 2 2 3" xfId="602"/>
    <cellStyle name="60% - Ênfase6 2 2 4" xfId="603"/>
    <cellStyle name="60% - Ênfase6 2 2 5" xfId="604"/>
    <cellStyle name="60% - Ênfase6 2 2_TRT1" xfId="605"/>
    <cellStyle name="60% - Ênfase6 2 3" xfId="606"/>
    <cellStyle name="60% - Ênfase6 2 4" xfId="607"/>
    <cellStyle name="60% - Ênfase6 2 5" xfId="608"/>
    <cellStyle name="60% - Ênfase6 2 6" xfId="609"/>
    <cellStyle name="60% - Ênfase6 2_05_Impactos_Demais PLs_2013_Dados CNJ de jul-12" xfId="610"/>
    <cellStyle name="60% - Ênfase6 3" xfId="611"/>
    <cellStyle name="60% - Ênfase6 3 2" xfId="612"/>
    <cellStyle name="60% - Ênfase6 3 3" xfId="613"/>
    <cellStyle name="60% - Ênfase6 3 4" xfId="614"/>
    <cellStyle name="60% - Ênfase6 3 5" xfId="615"/>
    <cellStyle name="60% - Ênfase6 3_TRT1" xfId="616"/>
    <cellStyle name="60% - Ênfase6 4" xfId="617"/>
    <cellStyle name="60% - Ênfase6 4 2" xfId="618"/>
    <cellStyle name="60% - Ênfase6 4 3" xfId="619"/>
    <cellStyle name="60% - Ênfase6 4 4" xfId="620"/>
    <cellStyle name="60% - Ênfase6 4 5" xfId="621"/>
    <cellStyle name="60% - Ênfase6 4_TRT1" xfId="622"/>
    <cellStyle name="60% - Ênfase6 5" xfId="623"/>
    <cellStyle name="60% - Ênfase6 6" xfId="624"/>
    <cellStyle name="Accent 1 5" xfId="625"/>
    <cellStyle name="Accent 2 6" xfId="626"/>
    <cellStyle name="Accent 3 7" xfId="627"/>
    <cellStyle name="Accent 4" xfId="628"/>
    <cellStyle name="Accent1" xfId="629"/>
    <cellStyle name="Accent1 2" xfId="630"/>
    <cellStyle name="Accent1 3" xfId="631"/>
    <cellStyle name="Accent1 4" xfId="632"/>
    <cellStyle name="Accent1 5" xfId="633"/>
    <cellStyle name="Accent1_TRT1" xfId="634"/>
    <cellStyle name="Accent2" xfId="635"/>
    <cellStyle name="Accent2 2" xfId="636"/>
    <cellStyle name="Accent2 3" xfId="637"/>
    <cellStyle name="Accent2 4" xfId="638"/>
    <cellStyle name="Accent2 5" xfId="639"/>
    <cellStyle name="Accent2_TRT1" xfId="640"/>
    <cellStyle name="Accent3" xfId="641"/>
    <cellStyle name="Accent3 2" xfId="642"/>
    <cellStyle name="Accent3 3" xfId="643"/>
    <cellStyle name="Accent3 4" xfId="644"/>
    <cellStyle name="Accent3 5" xfId="645"/>
    <cellStyle name="Accent3_TRT1" xfId="646"/>
    <cellStyle name="Accent4" xfId="647"/>
    <cellStyle name="Accent4 2" xfId="648"/>
    <cellStyle name="Accent4 3" xfId="649"/>
    <cellStyle name="Accent4 4" xfId="650"/>
    <cellStyle name="Accent4 5" xfId="651"/>
    <cellStyle name="Accent4_TRT1" xfId="652"/>
    <cellStyle name="Accent5" xfId="653"/>
    <cellStyle name="Accent5 2" xfId="654"/>
    <cellStyle name="Accent5 3" xfId="655"/>
    <cellStyle name="Accent5 4" xfId="656"/>
    <cellStyle name="Accent5 5" xfId="657"/>
    <cellStyle name="Accent5_TRT1" xfId="658"/>
    <cellStyle name="Accent6" xfId="659"/>
    <cellStyle name="Accent6 2" xfId="660"/>
    <cellStyle name="Accent6 3" xfId="661"/>
    <cellStyle name="Accent6 4" xfId="662"/>
    <cellStyle name="Accent6 5" xfId="663"/>
    <cellStyle name="Accent6_TRT1" xfId="664"/>
    <cellStyle name="Accent_TRT15" xfId="665"/>
    <cellStyle name="b0let" xfId="666"/>
    <cellStyle name="b0let 2" xfId="667"/>
    <cellStyle name="b0let 3" xfId="668"/>
    <cellStyle name="b0let 4" xfId="669"/>
    <cellStyle name="b0let 5" xfId="670"/>
    <cellStyle name="b0let 6" xfId="671"/>
    <cellStyle name="b0let_TRT1" xfId="672"/>
    <cellStyle name="Bad 1" xfId="673"/>
    <cellStyle name="Bad 1 2" xfId="674"/>
    <cellStyle name="Bad 1 3" xfId="675"/>
    <cellStyle name="Bad 1_TRT1" xfId="676"/>
    <cellStyle name="Bad 2" xfId="677"/>
    <cellStyle name="Bad 3" xfId="678"/>
    <cellStyle name="Bad 4" xfId="679"/>
    <cellStyle name="Bad 8" xfId="680"/>
    <cellStyle name="Bad_TRT15" xfId="681"/>
    <cellStyle name="Bol-Data" xfId="682"/>
    <cellStyle name="Bol-Data 2" xfId="683"/>
    <cellStyle name="Bol-Data 3" xfId="684"/>
    <cellStyle name="Bol-Data 4" xfId="685"/>
    <cellStyle name="Bol-Data 5" xfId="686"/>
    <cellStyle name="Bol-Data_TRT3" xfId="687"/>
    <cellStyle name="bolet" xfId="688"/>
    <cellStyle name="bolet 2" xfId="689"/>
    <cellStyle name="bolet 3" xfId="690"/>
    <cellStyle name="bolet 4" xfId="691"/>
    <cellStyle name="bolet 5" xfId="692"/>
    <cellStyle name="bolet_TRT3" xfId="693"/>
    <cellStyle name="Boletim" xfId="694"/>
    <cellStyle name="Boletim 2" xfId="695"/>
    <cellStyle name="Boletim 3" xfId="696"/>
    <cellStyle name="Boletim 4" xfId="697"/>
    <cellStyle name="Boletim 5" xfId="698"/>
    <cellStyle name="Boletim_TRT3" xfId="699"/>
    <cellStyle name="Bom 2" xfId="700"/>
    <cellStyle name="Bom 2 2" xfId="701"/>
    <cellStyle name="Bom 2 2 2" xfId="702"/>
    <cellStyle name="Bom 2 2 3" xfId="703"/>
    <cellStyle name="Bom 2 2 4" xfId="704"/>
    <cellStyle name="Bom 2 2 5" xfId="705"/>
    <cellStyle name="Bom 2 2_TRT1" xfId="706"/>
    <cellStyle name="Bom 2 3" xfId="707"/>
    <cellStyle name="Bom 2 4" xfId="708"/>
    <cellStyle name="Bom 2 5" xfId="709"/>
    <cellStyle name="Bom 2 6" xfId="710"/>
    <cellStyle name="Bom 2_05_Impactos_Demais PLs_2013_Dados CNJ de jul-12" xfId="711"/>
    <cellStyle name="Bom 3" xfId="712"/>
    <cellStyle name="Bom 3 2" xfId="713"/>
    <cellStyle name="Bom 3 3" xfId="714"/>
    <cellStyle name="Bom 3 4" xfId="715"/>
    <cellStyle name="Bom 3 5" xfId="716"/>
    <cellStyle name="Bom 3_TRT1" xfId="717"/>
    <cellStyle name="Bom 4" xfId="718"/>
    <cellStyle name="Bom 4 2" xfId="719"/>
    <cellStyle name="Bom 4 3" xfId="720"/>
    <cellStyle name="Bom 4 4" xfId="721"/>
    <cellStyle name="Bom 4 5" xfId="722"/>
    <cellStyle name="Bom 4_TRT1" xfId="723"/>
    <cellStyle name="Bom 5" xfId="724"/>
    <cellStyle name="Bom 6" xfId="725"/>
    <cellStyle name="Cabeçalho 1" xfId="726"/>
    <cellStyle name="Cabeçalho 1 2" xfId="727"/>
    <cellStyle name="Cabeçalho 1 3" xfId="728"/>
    <cellStyle name="Cabeçalho 1 4" xfId="729"/>
    <cellStyle name="Cabeçalho 1 5" xfId="730"/>
    <cellStyle name="Cabeçalho 1 6" xfId="731"/>
    <cellStyle name="Cabeçalho 1_TRT1" xfId="732"/>
    <cellStyle name="Cabeçalho 2" xfId="733"/>
    <cellStyle name="Cabeçalho 2 2" xfId="734"/>
    <cellStyle name="Cabeçalho 2 3" xfId="735"/>
    <cellStyle name="Cabeçalho 2 4" xfId="736"/>
    <cellStyle name="Cabeçalho 2 5" xfId="737"/>
    <cellStyle name="Cabeçalho 2 6" xfId="738"/>
    <cellStyle name="Cabeçalho 2_TRT1" xfId="739"/>
    <cellStyle name="Cabe‡alho 1" xfId="740"/>
    <cellStyle name="Cabe‡alho 1 2" xfId="741"/>
    <cellStyle name="Cabe‡alho 1 3" xfId="742"/>
    <cellStyle name="Cabe‡alho 1 4" xfId="743"/>
    <cellStyle name="Cabe‡alho 1 5" xfId="744"/>
    <cellStyle name="Cabe‡alho 1 6" xfId="745"/>
    <cellStyle name="Cabe‡alho 1_TRT1" xfId="746"/>
    <cellStyle name="Cabe‡alho 2" xfId="747"/>
    <cellStyle name="Cabe‡alho 2 2" xfId="748"/>
    <cellStyle name="Cabe‡alho 2 3" xfId="749"/>
    <cellStyle name="Cabe‡alho 2 4" xfId="750"/>
    <cellStyle name="Cabe‡alho 2 5" xfId="751"/>
    <cellStyle name="Cabe‡alho 2 6" xfId="752"/>
    <cellStyle name="Cabe‡alho 2_TRT1" xfId="753"/>
    <cellStyle name="Calculation" xfId="754"/>
    <cellStyle name="Calculation 10" xfId="755"/>
    <cellStyle name="Calculation 11" xfId="756"/>
    <cellStyle name="Calculation 12" xfId="757"/>
    <cellStyle name="Calculation 13" xfId="758"/>
    <cellStyle name="Calculation 14" xfId="759"/>
    <cellStyle name="Calculation 15" xfId="760"/>
    <cellStyle name="Calculation 16" xfId="761"/>
    <cellStyle name="Calculation 17" xfId="762"/>
    <cellStyle name="Calculation 18" xfId="763"/>
    <cellStyle name="Calculation 19" xfId="764"/>
    <cellStyle name="Calculation 2" xfId="765"/>
    <cellStyle name="Calculation 2 2" xfId="766"/>
    <cellStyle name="Calculation 2 3" xfId="767"/>
    <cellStyle name="Calculation 2 4" xfId="768"/>
    <cellStyle name="Calculation 2 5" xfId="769"/>
    <cellStyle name="Calculation 20" xfId="770"/>
    <cellStyle name="Calculation 21" xfId="771"/>
    <cellStyle name="Calculation 22" xfId="772"/>
    <cellStyle name="Calculation 23" xfId="773"/>
    <cellStyle name="Calculation 24" xfId="774"/>
    <cellStyle name="Calculation 25" xfId="775"/>
    <cellStyle name="Calculation 2_TRT3" xfId="776"/>
    <cellStyle name="Calculation 3" xfId="777"/>
    <cellStyle name="Calculation 3 2" xfId="778"/>
    <cellStyle name="Calculation 3 3" xfId="779"/>
    <cellStyle name="Calculation 3 4" xfId="780"/>
    <cellStyle name="Calculation 3_TRT3" xfId="781"/>
    <cellStyle name="Calculation 4" xfId="782"/>
    <cellStyle name="Calculation 5" xfId="783"/>
    <cellStyle name="Calculation 6" xfId="784"/>
    <cellStyle name="Calculation 7" xfId="785"/>
    <cellStyle name="Calculation 8" xfId="786"/>
    <cellStyle name="Calculation 9" xfId="787"/>
    <cellStyle name="Calculation_TRT1" xfId="788"/>
    <cellStyle name="Capítulo" xfId="789"/>
    <cellStyle name="Capítulo 2" xfId="790"/>
    <cellStyle name="Capítulo 3" xfId="791"/>
    <cellStyle name="Capítulo 4" xfId="792"/>
    <cellStyle name="Capítulo 5" xfId="793"/>
    <cellStyle name="Capítulo_TRT3" xfId="794"/>
    <cellStyle name="Check Cell" xfId="795"/>
    <cellStyle name="Check Cell 2" xfId="796"/>
    <cellStyle name="Check Cell 3" xfId="797"/>
    <cellStyle name="Check Cell 4" xfId="798"/>
    <cellStyle name="Check Cell 5" xfId="799"/>
    <cellStyle name="Check Cell 6" xfId="800"/>
    <cellStyle name="Check Cell 7" xfId="801"/>
    <cellStyle name="Check Cell_TRT1" xfId="802"/>
    <cellStyle name="Comma" xfId="803"/>
    <cellStyle name="Comma 10" xfId="804"/>
    <cellStyle name="Comma 11" xfId="805"/>
    <cellStyle name="Comma 12" xfId="806"/>
    <cellStyle name="Comma 13" xfId="807"/>
    <cellStyle name="Comma 2" xfId="808"/>
    <cellStyle name="Comma 2 2" xfId="809"/>
    <cellStyle name="Comma 2 2 2" xfId="810"/>
    <cellStyle name="Comma 2 3" xfId="811"/>
    <cellStyle name="Comma 2 4" xfId="812"/>
    <cellStyle name="Comma 2 5" xfId="813"/>
    <cellStyle name="Comma 2 6" xfId="814"/>
    <cellStyle name="Comma 2_TRT1" xfId="815"/>
    <cellStyle name="Comma 3" xfId="816"/>
    <cellStyle name="Comma 3 2" xfId="817"/>
    <cellStyle name="Comma 3 2 2" xfId="818"/>
    <cellStyle name="Comma 3 3" xfId="819"/>
    <cellStyle name="Comma 3 4" xfId="820"/>
    <cellStyle name="Comma 3 5" xfId="821"/>
    <cellStyle name="Comma 3 6" xfId="822"/>
    <cellStyle name="Comma 3_TRT1" xfId="823"/>
    <cellStyle name="Comma 4" xfId="824"/>
    <cellStyle name="Comma 5" xfId="825"/>
    <cellStyle name="Comma 6" xfId="826"/>
    <cellStyle name="Comma 7" xfId="827"/>
    <cellStyle name="Comma 8" xfId="828"/>
    <cellStyle name="Comma 9" xfId="829"/>
    <cellStyle name="Comma [0]_Auxiliar" xfId="830"/>
    <cellStyle name="Comma0" xfId="831"/>
    <cellStyle name="Comma0 2" xfId="832"/>
    <cellStyle name="Comma0 3" xfId="833"/>
    <cellStyle name="Comma0 4" xfId="834"/>
    <cellStyle name="Comma0 5" xfId="835"/>
    <cellStyle name="Comma0 6" xfId="836"/>
    <cellStyle name="Comma0_TRT1" xfId="837"/>
    <cellStyle name="Comma_Agenda" xfId="838"/>
    <cellStyle name="Currency [0]_Auxiliar" xfId="839"/>
    <cellStyle name="Currency0" xfId="840"/>
    <cellStyle name="Currency0 2" xfId="841"/>
    <cellStyle name="Currency0 3" xfId="842"/>
    <cellStyle name="Currency0 4" xfId="843"/>
    <cellStyle name="Currency0 5" xfId="844"/>
    <cellStyle name="Currency0 6" xfId="845"/>
    <cellStyle name="Currency0_TRT1" xfId="846"/>
    <cellStyle name="Currency_Auxiliar" xfId="847"/>
    <cellStyle name="Cálculo 2" xfId="848"/>
    <cellStyle name="Cálculo 2 10" xfId="849"/>
    <cellStyle name="Cálculo 2 11" xfId="850"/>
    <cellStyle name="Cálculo 2 12" xfId="851"/>
    <cellStyle name="Cálculo 2 13" xfId="852"/>
    <cellStyle name="Cálculo 2 14" xfId="853"/>
    <cellStyle name="Cálculo 2 15" xfId="854"/>
    <cellStyle name="Cálculo 2 16" xfId="855"/>
    <cellStyle name="Cálculo 2 17" xfId="856"/>
    <cellStyle name="Cálculo 2 18" xfId="857"/>
    <cellStyle name="Cálculo 2 19" xfId="858"/>
    <cellStyle name="Cálculo 2 2" xfId="859"/>
    <cellStyle name="Cálculo 2 2 10" xfId="860"/>
    <cellStyle name="Cálculo 2 2 11" xfId="861"/>
    <cellStyle name="Cálculo 2 2 12" xfId="862"/>
    <cellStyle name="Cálculo 2 2 13" xfId="863"/>
    <cellStyle name="Cálculo 2 2 14" xfId="864"/>
    <cellStyle name="Cálculo 2 2 15" xfId="865"/>
    <cellStyle name="Cálculo 2 2 16" xfId="866"/>
    <cellStyle name="Cálculo 2 2 17" xfId="867"/>
    <cellStyle name="Cálculo 2 2 18" xfId="868"/>
    <cellStyle name="Cálculo 2 2 19" xfId="869"/>
    <cellStyle name="Cálculo 2 2 2" xfId="870"/>
    <cellStyle name="Cálculo 2 2 2 2" xfId="871"/>
    <cellStyle name="Cálculo 2 2 2 3" xfId="872"/>
    <cellStyle name="Cálculo 2 2 2 4" xfId="873"/>
    <cellStyle name="Cálculo 2 2 2 5" xfId="874"/>
    <cellStyle name="Cálculo 2 2 20" xfId="875"/>
    <cellStyle name="Cálculo 2 2 21" xfId="876"/>
    <cellStyle name="Cálculo 2 2 22" xfId="877"/>
    <cellStyle name="Cálculo 2 2 23" xfId="878"/>
    <cellStyle name="Cálculo 2 2 24" xfId="879"/>
    <cellStyle name="Cálculo 2 2 25" xfId="880"/>
    <cellStyle name="Cálculo 2 2 2_TRT3" xfId="881"/>
    <cellStyle name="Cálculo 2 2 3" xfId="882"/>
    <cellStyle name="Cálculo 2 2 3 2" xfId="883"/>
    <cellStyle name="Cálculo 2 2 3 3" xfId="884"/>
    <cellStyle name="Cálculo 2 2 3 4" xfId="885"/>
    <cellStyle name="Cálculo 2 2 3_TRT3" xfId="886"/>
    <cellStyle name="Cálculo 2 2 4" xfId="887"/>
    <cellStyle name="Cálculo 2 2 5" xfId="888"/>
    <cellStyle name="Cálculo 2 2 6" xfId="889"/>
    <cellStyle name="Cálculo 2 2 7" xfId="890"/>
    <cellStyle name="Cálculo 2 2 8" xfId="891"/>
    <cellStyle name="Cálculo 2 2 9" xfId="892"/>
    <cellStyle name="Cálculo 2 20" xfId="893"/>
    <cellStyle name="Cálculo 2 21" xfId="894"/>
    <cellStyle name="Cálculo 2 22" xfId="895"/>
    <cellStyle name="Cálculo 2 23" xfId="896"/>
    <cellStyle name="Cálculo 2 24" xfId="897"/>
    <cellStyle name="Cálculo 2 25" xfId="898"/>
    <cellStyle name="Cálculo 2 26" xfId="899"/>
    <cellStyle name="Cálculo 2 2_TRT1" xfId="900"/>
    <cellStyle name="Cálculo 2 3" xfId="901"/>
    <cellStyle name="Cálculo 2 3 2" xfId="902"/>
    <cellStyle name="Cálculo 2 3 3" xfId="903"/>
    <cellStyle name="Cálculo 2 3 4" xfId="904"/>
    <cellStyle name="Cálculo 2 3 5" xfId="905"/>
    <cellStyle name="Cálculo 2 3_TRT3" xfId="906"/>
    <cellStyle name="Cálculo 2 4" xfId="907"/>
    <cellStyle name="Cálculo 2 4 2" xfId="908"/>
    <cellStyle name="Cálculo 2 4 3" xfId="909"/>
    <cellStyle name="Cálculo 2 4 4" xfId="910"/>
    <cellStyle name="Cálculo 2 4_TRT3" xfId="911"/>
    <cellStyle name="Cálculo 2 5" xfId="912"/>
    <cellStyle name="Cálculo 2 6" xfId="913"/>
    <cellStyle name="Cálculo 2 7" xfId="914"/>
    <cellStyle name="Cálculo 2 8" xfId="915"/>
    <cellStyle name="Cálculo 2 9" xfId="916"/>
    <cellStyle name="Cálculo 2_05_Impactos_Demais PLs_2013_Dados CNJ de jul-12" xfId="917"/>
    <cellStyle name="Cálculo 3" xfId="918"/>
    <cellStyle name="Cálculo 3 10" xfId="919"/>
    <cellStyle name="Cálculo 3 11" xfId="920"/>
    <cellStyle name="Cálculo 3 12" xfId="921"/>
    <cellStyle name="Cálculo 3 13" xfId="922"/>
    <cellStyle name="Cálculo 3 14" xfId="923"/>
    <cellStyle name="Cálculo 3 15" xfId="924"/>
    <cellStyle name="Cálculo 3 16" xfId="925"/>
    <cellStyle name="Cálculo 3 17" xfId="926"/>
    <cellStyle name="Cálculo 3 18" xfId="927"/>
    <cellStyle name="Cálculo 3 19" xfId="928"/>
    <cellStyle name="Cálculo 3 2" xfId="929"/>
    <cellStyle name="Cálculo 3 2 2" xfId="930"/>
    <cellStyle name="Cálculo 3 2 3" xfId="931"/>
    <cellStyle name="Cálculo 3 2 4" xfId="932"/>
    <cellStyle name="Cálculo 3 2 5" xfId="933"/>
    <cellStyle name="Cálculo 3 20" xfId="934"/>
    <cellStyle name="Cálculo 3 21" xfId="935"/>
    <cellStyle name="Cálculo 3 22" xfId="936"/>
    <cellStyle name="Cálculo 3 23" xfId="937"/>
    <cellStyle name="Cálculo 3 24" xfId="938"/>
    <cellStyle name="Cálculo 3 25" xfId="939"/>
    <cellStyle name="Cálculo 3 2_TRT3" xfId="940"/>
    <cellStyle name="Cálculo 3 3" xfId="941"/>
    <cellStyle name="Cálculo 3 3 2" xfId="942"/>
    <cellStyle name="Cálculo 3 3 3" xfId="943"/>
    <cellStyle name="Cálculo 3 3 4" xfId="944"/>
    <cellStyle name="Cálculo 3 3_TRT3" xfId="945"/>
    <cellStyle name="Cálculo 3 4" xfId="946"/>
    <cellStyle name="Cálculo 3 5" xfId="947"/>
    <cellStyle name="Cálculo 3 6" xfId="948"/>
    <cellStyle name="Cálculo 3 7" xfId="949"/>
    <cellStyle name="Cálculo 3 8" xfId="950"/>
    <cellStyle name="Cálculo 3 9" xfId="951"/>
    <cellStyle name="Cálculo 3_TRT1" xfId="952"/>
    <cellStyle name="Cálculo 4" xfId="953"/>
    <cellStyle name="Cálculo 4 10" xfId="954"/>
    <cellStyle name="Cálculo 4 11" xfId="955"/>
    <cellStyle name="Cálculo 4 12" xfId="956"/>
    <cellStyle name="Cálculo 4 13" xfId="957"/>
    <cellStyle name="Cálculo 4 14" xfId="958"/>
    <cellStyle name="Cálculo 4 15" xfId="959"/>
    <cellStyle name="Cálculo 4 16" xfId="960"/>
    <cellStyle name="Cálculo 4 17" xfId="961"/>
    <cellStyle name="Cálculo 4 18" xfId="962"/>
    <cellStyle name="Cálculo 4 19" xfId="963"/>
    <cellStyle name="Cálculo 4 2" xfId="964"/>
    <cellStyle name="Cálculo 4 2 2" xfId="965"/>
    <cellStyle name="Cálculo 4 2 3" xfId="966"/>
    <cellStyle name="Cálculo 4 2 4" xfId="967"/>
    <cellStyle name="Cálculo 4 2 5" xfId="968"/>
    <cellStyle name="Cálculo 4 20" xfId="969"/>
    <cellStyle name="Cálculo 4 21" xfId="970"/>
    <cellStyle name="Cálculo 4 22" xfId="971"/>
    <cellStyle name="Cálculo 4 23" xfId="972"/>
    <cellStyle name="Cálculo 4 24" xfId="973"/>
    <cellStyle name="Cálculo 4 25" xfId="974"/>
    <cellStyle name="Cálculo 4 2_TRT3" xfId="975"/>
    <cellStyle name="Cálculo 4 3" xfId="976"/>
    <cellStyle name="Cálculo 4 3 2" xfId="977"/>
    <cellStyle name="Cálculo 4 3 3" xfId="978"/>
    <cellStyle name="Cálculo 4 3 4" xfId="979"/>
    <cellStyle name="Cálculo 4 3_TRT3" xfId="980"/>
    <cellStyle name="Cálculo 4 4" xfId="981"/>
    <cellStyle name="Cálculo 4 5" xfId="982"/>
    <cellStyle name="Cálculo 4 6" xfId="983"/>
    <cellStyle name="Cálculo 4 7" xfId="984"/>
    <cellStyle name="Cálculo 4 8" xfId="985"/>
    <cellStyle name="Cálculo 4 9" xfId="986"/>
    <cellStyle name="Cálculo 4_TRT1" xfId="987"/>
    <cellStyle name="Cálculo 5" xfId="988"/>
    <cellStyle name="Cálculo 6" xfId="989"/>
    <cellStyle name="Célula de Verificação 2" xfId="990"/>
    <cellStyle name="Célula de Verificação 2 2" xfId="991"/>
    <cellStyle name="Célula de Verificação 2 2 2" xfId="992"/>
    <cellStyle name="Célula de Verificação 2 2 3" xfId="993"/>
    <cellStyle name="Célula de Verificação 2 2 4" xfId="994"/>
    <cellStyle name="Célula de Verificação 2 2 5" xfId="995"/>
    <cellStyle name="Célula de Verificação 2 2 6" xfId="996"/>
    <cellStyle name="Célula de Verificação 2 2 7" xfId="997"/>
    <cellStyle name="Célula de Verificação 2 2_TRT1" xfId="998"/>
    <cellStyle name="Célula de Verificação 2 3" xfId="999"/>
    <cellStyle name="Célula de Verificação 2 4" xfId="1000"/>
    <cellStyle name="Célula de Verificação 2 5" xfId="1001"/>
    <cellStyle name="Célula de Verificação 2 6" xfId="1002"/>
    <cellStyle name="Célula de Verificação 2 7" xfId="1003"/>
    <cellStyle name="Célula de Verificação 2 8" xfId="1004"/>
    <cellStyle name="Célula de Verificação 2_05_Impactos_Demais PLs_2013_Dados CNJ de jul-12" xfId="1005"/>
    <cellStyle name="Célula de Verificação 3" xfId="1006"/>
    <cellStyle name="Célula de Verificação 3 2" xfId="1007"/>
    <cellStyle name="Célula de Verificação 3 3" xfId="1008"/>
    <cellStyle name="Célula de Verificação 3 4" xfId="1009"/>
    <cellStyle name="Célula de Verificação 3 5" xfId="1010"/>
    <cellStyle name="Célula de Verificação 3 6" xfId="1011"/>
    <cellStyle name="Célula de Verificação 3 7" xfId="1012"/>
    <cellStyle name="Célula de Verificação 3_TRT1" xfId="1013"/>
    <cellStyle name="Célula de Verificação 4" xfId="1014"/>
    <cellStyle name="Célula de Verificação 4 2" xfId="1015"/>
    <cellStyle name="Célula de Verificação 4 3" xfId="1016"/>
    <cellStyle name="Célula de Verificação 4 4" xfId="1017"/>
    <cellStyle name="Célula de Verificação 4 5" xfId="1018"/>
    <cellStyle name="Célula de Verificação 4 6" xfId="1019"/>
    <cellStyle name="Célula de Verificação 4 7" xfId="1020"/>
    <cellStyle name="Célula de Verificação 4_TRT1" xfId="1021"/>
    <cellStyle name="Célula de Verificação 5" xfId="1022"/>
    <cellStyle name="Célula de Verificação 6" xfId="1023"/>
    <cellStyle name="Célula Vinculada 2" xfId="1024"/>
    <cellStyle name="Célula Vinculada 2 2" xfId="1025"/>
    <cellStyle name="Célula Vinculada 2 2 2" xfId="1026"/>
    <cellStyle name="Célula Vinculada 2 2 3" xfId="1027"/>
    <cellStyle name="Célula Vinculada 2 2 4" xfId="1028"/>
    <cellStyle name="Célula Vinculada 2 2 5" xfId="1029"/>
    <cellStyle name="Célula Vinculada 2 2 6" xfId="1030"/>
    <cellStyle name="Célula Vinculada 2 2_TRT1" xfId="1031"/>
    <cellStyle name="Célula Vinculada 2 3" xfId="1032"/>
    <cellStyle name="Célula Vinculada 2 4" xfId="1033"/>
    <cellStyle name="Célula Vinculada 2 5" xfId="1034"/>
    <cellStyle name="Célula Vinculada 2 6" xfId="1035"/>
    <cellStyle name="Célula Vinculada 2 7" xfId="1036"/>
    <cellStyle name="Célula Vinculada 2_05_Impactos_Demais PLs_2013_Dados CNJ de jul-12" xfId="1037"/>
    <cellStyle name="Célula Vinculada 3" xfId="1038"/>
    <cellStyle name="Célula Vinculada 3 2" xfId="1039"/>
    <cellStyle name="Célula Vinculada 3 3" xfId="1040"/>
    <cellStyle name="Célula Vinculada 3 4" xfId="1041"/>
    <cellStyle name="Célula Vinculada 3 5" xfId="1042"/>
    <cellStyle name="Célula Vinculada 3 6" xfId="1043"/>
    <cellStyle name="Célula Vinculada 3_TRT1" xfId="1044"/>
    <cellStyle name="Célula Vinculada 4" xfId="1045"/>
    <cellStyle name="Célula Vinculada 4 2" xfId="1046"/>
    <cellStyle name="Célula Vinculada 4 3" xfId="1047"/>
    <cellStyle name="Célula Vinculada 4 4" xfId="1048"/>
    <cellStyle name="Célula Vinculada 4 5" xfId="1049"/>
    <cellStyle name="Célula Vinculada 4 6" xfId="1050"/>
    <cellStyle name="Célula Vinculada 4_TRT1" xfId="1051"/>
    <cellStyle name="Data" xfId="1052"/>
    <cellStyle name="Data 2" xfId="1053"/>
    <cellStyle name="Data 3" xfId="1054"/>
    <cellStyle name="Data 4" xfId="1055"/>
    <cellStyle name="Data 5" xfId="1056"/>
    <cellStyle name="Data 6" xfId="1057"/>
    <cellStyle name="Data_TRT1" xfId="1058"/>
    <cellStyle name="Date" xfId="1059"/>
    <cellStyle name="Date 2" xfId="1060"/>
    <cellStyle name="Date 3" xfId="1061"/>
    <cellStyle name="Date 4" xfId="1062"/>
    <cellStyle name="Date 5" xfId="1063"/>
    <cellStyle name="Date 6" xfId="1064"/>
    <cellStyle name="Date_TRT1" xfId="1065"/>
    <cellStyle name="Decimal 0, derecha" xfId="1066"/>
    <cellStyle name="Decimal 0, derecha 2" xfId="1067"/>
    <cellStyle name="Decimal 0, derecha 3" xfId="1068"/>
    <cellStyle name="Decimal 0, derecha 4" xfId="1069"/>
    <cellStyle name="Decimal 0, derecha 5" xfId="1070"/>
    <cellStyle name="Decimal 0, derecha_TRT1" xfId="1071"/>
    <cellStyle name="Decimal 2, derecha" xfId="1072"/>
    <cellStyle name="Decimal 2, derecha 2" xfId="1073"/>
    <cellStyle name="Decimal 2, derecha 3" xfId="1074"/>
    <cellStyle name="Decimal 2, derecha 4" xfId="1075"/>
    <cellStyle name="Decimal 2, derecha 5" xfId="1076"/>
    <cellStyle name="Decimal 2, derecha_TRT1" xfId="1077"/>
    <cellStyle name="Entrada 2" xfId="1078"/>
    <cellStyle name="Entrada 2 10" xfId="1079"/>
    <cellStyle name="Entrada 2 11" xfId="1080"/>
    <cellStyle name="Entrada 2 12" xfId="1081"/>
    <cellStyle name="Entrada 2 13" xfId="1082"/>
    <cellStyle name="Entrada 2 14" xfId="1083"/>
    <cellStyle name="Entrada 2 15" xfId="1084"/>
    <cellStyle name="Entrada 2 16" xfId="1085"/>
    <cellStyle name="Entrada 2 17" xfId="1086"/>
    <cellStyle name="Entrada 2 18" xfId="1087"/>
    <cellStyle name="Entrada 2 19" xfId="1088"/>
    <cellStyle name="Entrada 2 2" xfId="1089"/>
    <cellStyle name="Entrada 2 2 10" xfId="1090"/>
    <cellStyle name="Entrada 2 2 11" xfId="1091"/>
    <cellStyle name="Entrada 2 2 12" xfId="1092"/>
    <cellStyle name="Entrada 2 2 13" xfId="1093"/>
    <cellStyle name="Entrada 2 2 14" xfId="1094"/>
    <cellStyle name="Entrada 2 2 15" xfId="1095"/>
    <cellStyle name="Entrada 2 2 16" xfId="1096"/>
    <cellStyle name="Entrada 2 2 17" xfId="1097"/>
    <cellStyle name="Entrada 2 2 18" xfId="1098"/>
    <cellStyle name="Entrada 2 2 19" xfId="1099"/>
    <cellStyle name="Entrada 2 2 2" xfId="1100"/>
    <cellStyle name="Entrada 2 2 2 2" xfId="1101"/>
    <cellStyle name="Entrada 2 2 2 3" xfId="1102"/>
    <cellStyle name="Entrada 2 2 2 4" xfId="1103"/>
    <cellStyle name="Entrada 2 2 2 5" xfId="1104"/>
    <cellStyle name="Entrada 2 2 20" xfId="1105"/>
    <cellStyle name="Entrada 2 2 21" xfId="1106"/>
    <cellStyle name="Entrada 2 2 22" xfId="1107"/>
    <cellStyle name="Entrada 2 2 23" xfId="1108"/>
    <cellStyle name="Entrada 2 2 24" xfId="1109"/>
    <cellStyle name="Entrada 2 2 25" xfId="1110"/>
    <cellStyle name="Entrada 2 2 26" xfId="1111"/>
    <cellStyle name="Entrada 2 2 2_TRT3" xfId="1112"/>
    <cellStyle name="Entrada 2 2 3" xfId="1113"/>
    <cellStyle name="Entrada 2 2 3 2" xfId="1114"/>
    <cellStyle name="Entrada 2 2 3 3" xfId="1115"/>
    <cellStyle name="Entrada 2 2 3 4" xfId="1116"/>
    <cellStyle name="Entrada 2 2 3_TRT3" xfId="1117"/>
    <cellStyle name="Entrada 2 2 4" xfId="1118"/>
    <cellStyle name="Entrada 2 2 5" xfId="1119"/>
    <cellStyle name="Entrada 2 2 6" xfId="1120"/>
    <cellStyle name="Entrada 2 2 7" xfId="1121"/>
    <cellStyle name="Entrada 2 2 8" xfId="1122"/>
    <cellStyle name="Entrada 2 2 9" xfId="1123"/>
    <cellStyle name="Entrada 2 20" xfId="1124"/>
    <cellStyle name="Entrada 2 21" xfId="1125"/>
    <cellStyle name="Entrada 2 22" xfId="1126"/>
    <cellStyle name="Entrada 2 23" xfId="1127"/>
    <cellStyle name="Entrada 2 24" xfId="1128"/>
    <cellStyle name="Entrada 2 25" xfId="1129"/>
    <cellStyle name="Entrada 2 26" xfId="1130"/>
    <cellStyle name="Entrada 2 27" xfId="1131"/>
    <cellStyle name="Entrada 2 2_TRT1" xfId="1132"/>
    <cellStyle name="Entrada 2 3" xfId="1133"/>
    <cellStyle name="Entrada 2 3 2" xfId="1134"/>
    <cellStyle name="Entrada 2 3 3" xfId="1135"/>
    <cellStyle name="Entrada 2 3 4" xfId="1136"/>
    <cellStyle name="Entrada 2 3 5" xfId="1137"/>
    <cellStyle name="Entrada 2 3_TRT3" xfId="1138"/>
    <cellStyle name="Entrada 2 4" xfId="1139"/>
    <cellStyle name="Entrada 2 4 2" xfId="1140"/>
    <cellStyle name="Entrada 2 4 3" xfId="1141"/>
    <cellStyle name="Entrada 2 4 4" xfId="1142"/>
    <cellStyle name="Entrada 2 4_TRT3" xfId="1143"/>
    <cellStyle name="Entrada 2 5" xfId="1144"/>
    <cellStyle name="Entrada 2 6" xfId="1145"/>
    <cellStyle name="Entrada 2 7" xfId="1146"/>
    <cellStyle name="Entrada 2 8" xfId="1147"/>
    <cellStyle name="Entrada 2 9" xfId="1148"/>
    <cellStyle name="Entrada 2_00_ANEXO V 2015 - VERSÃO INICIAL PLOA_2015" xfId="1149"/>
    <cellStyle name="Entrada 3" xfId="1150"/>
    <cellStyle name="Entrada 3 10" xfId="1151"/>
    <cellStyle name="Entrada 3 11" xfId="1152"/>
    <cellStyle name="Entrada 3 12" xfId="1153"/>
    <cellStyle name="Entrada 3 13" xfId="1154"/>
    <cellStyle name="Entrada 3 14" xfId="1155"/>
    <cellStyle name="Entrada 3 15" xfId="1156"/>
    <cellStyle name="Entrada 3 16" xfId="1157"/>
    <cellStyle name="Entrada 3 17" xfId="1158"/>
    <cellStyle name="Entrada 3 18" xfId="1159"/>
    <cellStyle name="Entrada 3 19" xfId="1160"/>
    <cellStyle name="Entrada 3 2" xfId="1161"/>
    <cellStyle name="Entrada 3 2 2" xfId="1162"/>
    <cellStyle name="Entrada 3 2 3" xfId="1163"/>
    <cellStyle name="Entrada 3 2 4" xfId="1164"/>
    <cellStyle name="Entrada 3 2 5" xfId="1165"/>
    <cellStyle name="Entrada 3 20" xfId="1166"/>
    <cellStyle name="Entrada 3 21" xfId="1167"/>
    <cellStyle name="Entrada 3 22" xfId="1168"/>
    <cellStyle name="Entrada 3 23" xfId="1169"/>
    <cellStyle name="Entrada 3 24" xfId="1170"/>
    <cellStyle name="Entrada 3 25" xfId="1171"/>
    <cellStyle name="Entrada 3 26" xfId="1172"/>
    <cellStyle name="Entrada 3 2_TRT3" xfId="1173"/>
    <cellStyle name="Entrada 3 3" xfId="1174"/>
    <cellStyle name="Entrada 3 3 2" xfId="1175"/>
    <cellStyle name="Entrada 3 3 3" xfId="1176"/>
    <cellStyle name="Entrada 3 3 4" xfId="1177"/>
    <cellStyle name="Entrada 3 3_TRT3" xfId="1178"/>
    <cellStyle name="Entrada 3 4" xfId="1179"/>
    <cellStyle name="Entrada 3 5" xfId="1180"/>
    <cellStyle name="Entrada 3 6" xfId="1181"/>
    <cellStyle name="Entrada 3 7" xfId="1182"/>
    <cellStyle name="Entrada 3 8" xfId="1183"/>
    <cellStyle name="Entrada 3 9" xfId="1184"/>
    <cellStyle name="Entrada 3_TRT1" xfId="1185"/>
    <cellStyle name="Entrada 4" xfId="1186"/>
    <cellStyle name="Entrada 4 10" xfId="1187"/>
    <cellStyle name="Entrada 4 11" xfId="1188"/>
    <cellStyle name="Entrada 4 12" xfId="1189"/>
    <cellStyle name="Entrada 4 13" xfId="1190"/>
    <cellStyle name="Entrada 4 14" xfId="1191"/>
    <cellStyle name="Entrada 4 15" xfId="1192"/>
    <cellStyle name="Entrada 4 16" xfId="1193"/>
    <cellStyle name="Entrada 4 17" xfId="1194"/>
    <cellStyle name="Entrada 4 18" xfId="1195"/>
    <cellStyle name="Entrada 4 19" xfId="1196"/>
    <cellStyle name="Entrada 4 2" xfId="1197"/>
    <cellStyle name="Entrada 4 2 2" xfId="1198"/>
    <cellStyle name="Entrada 4 2 3" xfId="1199"/>
    <cellStyle name="Entrada 4 2 4" xfId="1200"/>
    <cellStyle name="Entrada 4 2 5" xfId="1201"/>
    <cellStyle name="Entrada 4 20" xfId="1202"/>
    <cellStyle name="Entrada 4 21" xfId="1203"/>
    <cellStyle name="Entrada 4 22" xfId="1204"/>
    <cellStyle name="Entrada 4 23" xfId="1205"/>
    <cellStyle name="Entrada 4 24" xfId="1206"/>
    <cellStyle name="Entrada 4 25" xfId="1207"/>
    <cellStyle name="Entrada 4 2_TRT3" xfId="1208"/>
    <cellStyle name="Entrada 4 3" xfId="1209"/>
    <cellStyle name="Entrada 4 3 2" xfId="1210"/>
    <cellStyle name="Entrada 4 3 3" xfId="1211"/>
    <cellStyle name="Entrada 4 3 4" xfId="1212"/>
    <cellStyle name="Entrada 4 3_TRT3" xfId="1213"/>
    <cellStyle name="Entrada 4 4" xfId="1214"/>
    <cellStyle name="Entrada 4 5" xfId="1215"/>
    <cellStyle name="Entrada 4 6" xfId="1216"/>
    <cellStyle name="Entrada 4 7" xfId="1217"/>
    <cellStyle name="Entrada 4 8" xfId="1218"/>
    <cellStyle name="Entrada 4 9" xfId="1219"/>
    <cellStyle name="Entrada 4_TRT1" xfId="1220"/>
    <cellStyle name="Entrada 5" xfId="1221"/>
    <cellStyle name="Entrada 6" xfId="1222"/>
    <cellStyle name="Error 9" xfId="1223"/>
    <cellStyle name="Euro" xfId="1224"/>
    <cellStyle name="Euro 10" xfId="1225"/>
    <cellStyle name="Euro 2" xfId="1226"/>
    <cellStyle name="Euro 2 2" xfId="1227"/>
    <cellStyle name="Euro 2 2 2" xfId="1228"/>
    <cellStyle name="Euro 2 3" xfId="1229"/>
    <cellStyle name="Euro 2 4" xfId="1230"/>
    <cellStyle name="Euro 2 5" xfId="1231"/>
    <cellStyle name="Euro 2 6" xfId="1232"/>
    <cellStyle name="Euro 2_TRT1" xfId="1233"/>
    <cellStyle name="Euro 3" xfId="1234"/>
    <cellStyle name="Euro 3 2" xfId="1235"/>
    <cellStyle name="Euro 4" xfId="1236"/>
    <cellStyle name="Euro 5" xfId="1237"/>
    <cellStyle name="Euro 6" xfId="1238"/>
    <cellStyle name="Euro 7" xfId="1239"/>
    <cellStyle name="Euro 8" xfId="1240"/>
    <cellStyle name="Euro 9" xfId="1241"/>
    <cellStyle name="Euro_00_ANEXO V 2015 - VERSÃO INICIAL PLOA_2015" xfId="1242"/>
    <cellStyle name="Explanatory Text" xfId="1243"/>
    <cellStyle name="Explanatory Text 2" xfId="1244"/>
    <cellStyle name="Explanatory Text 3" xfId="1245"/>
    <cellStyle name="Explanatory Text 4" xfId="1246"/>
    <cellStyle name="Explanatory Text 5" xfId="1247"/>
    <cellStyle name="Explanatory Text_TRT1" xfId="1248"/>
    <cellStyle name="Fim" xfId="1249"/>
    <cellStyle name="Fim 2" xfId="1250"/>
    <cellStyle name="Fim 3" xfId="1251"/>
    <cellStyle name="Fim 4" xfId="1252"/>
    <cellStyle name="Fim 5" xfId="1253"/>
    <cellStyle name="Fim 6" xfId="1254"/>
    <cellStyle name="Fim_TRT1" xfId="1255"/>
    <cellStyle name="Fixed" xfId="1256"/>
    <cellStyle name="Fixed 2" xfId="1257"/>
    <cellStyle name="Fixed 3" xfId="1258"/>
    <cellStyle name="Fixed 4" xfId="1259"/>
    <cellStyle name="Fixed 5" xfId="1260"/>
    <cellStyle name="Fixed 6" xfId="1261"/>
    <cellStyle name="Fixed_TRT1" xfId="1262"/>
    <cellStyle name="Fixo" xfId="1263"/>
    <cellStyle name="Fixo 2" xfId="1264"/>
    <cellStyle name="Fixo 3" xfId="1265"/>
    <cellStyle name="Fixo 4" xfId="1266"/>
    <cellStyle name="Fixo 5" xfId="1267"/>
    <cellStyle name="Fixo 6" xfId="1268"/>
    <cellStyle name="Fixo_TRT1" xfId="1269"/>
    <cellStyle name="Fonte" xfId="1270"/>
    <cellStyle name="Fonte 2" xfId="1271"/>
    <cellStyle name="Fonte 3" xfId="1272"/>
    <cellStyle name="Fonte 4" xfId="1273"/>
    <cellStyle name="Fonte 5" xfId="1274"/>
    <cellStyle name="Fonte_TRT3" xfId="1275"/>
    <cellStyle name="Footnote 10" xfId="1276"/>
    <cellStyle name="Good 1" xfId="1277"/>
    <cellStyle name="Good 11" xfId="1278"/>
    <cellStyle name="Good 2" xfId="1279"/>
    <cellStyle name="Good 2 2" xfId="1280"/>
    <cellStyle name="Good 2 3" xfId="1281"/>
    <cellStyle name="Good 2_TRT1" xfId="1282"/>
    <cellStyle name="Good 3" xfId="1283"/>
    <cellStyle name="Good 4" xfId="1284"/>
    <cellStyle name="Good_TRT15" xfId="1285"/>
    <cellStyle name="Heading" xfId="1286"/>
    <cellStyle name="Heading 1 1" xfId="1287"/>
    <cellStyle name="Heading 1 13" xfId="1288"/>
    <cellStyle name="Heading 1 2" xfId="1289"/>
    <cellStyle name="Heading 1 3" xfId="1290"/>
    <cellStyle name="Heading 1 3 2" xfId="1291"/>
    <cellStyle name="Heading 1 3 3" xfId="1292"/>
    <cellStyle name="Heading 1 3_TRT1" xfId="1293"/>
    <cellStyle name="Heading 1 4" xfId="1294"/>
    <cellStyle name="Heading 1 5" xfId="1295"/>
    <cellStyle name="Heading 12" xfId="1296"/>
    <cellStyle name="Heading 1_TRT15" xfId="1297"/>
    <cellStyle name="Heading 2 1" xfId="1298"/>
    <cellStyle name="Heading 2 14" xfId="1299"/>
    <cellStyle name="Heading 2 2" xfId="1300"/>
    <cellStyle name="Heading 2 3" xfId="1301"/>
    <cellStyle name="Heading 2 4" xfId="1302"/>
    <cellStyle name="Heading 2 4 2" xfId="1303"/>
    <cellStyle name="Heading 2 4_TRT1" xfId="1304"/>
    <cellStyle name="Heading 2 5" xfId="1305"/>
    <cellStyle name="Heading 2 6" xfId="1306"/>
    <cellStyle name="Heading 2_TRT15" xfId="1307"/>
    <cellStyle name="Heading 3" xfId="1308"/>
    <cellStyle name="Heading 3 2" xfId="1309"/>
    <cellStyle name="Heading 3 3" xfId="1310"/>
    <cellStyle name="Heading 3 4" xfId="1311"/>
    <cellStyle name="Heading 3 5" xfId="1312"/>
    <cellStyle name="Heading 3 6" xfId="1313"/>
    <cellStyle name="Heading 3_TRT1" xfId="1314"/>
    <cellStyle name="Heading 4" xfId="1315"/>
    <cellStyle name="Heading 4 2" xfId="1316"/>
    <cellStyle name="Heading 4 3" xfId="1317"/>
    <cellStyle name="Heading 4 4" xfId="1318"/>
    <cellStyle name="Heading 4 5" xfId="1319"/>
    <cellStyle name="Heading 4_TRT1" xfId="1320"/>
    <cellStyle name="Heading 5" xfId="1321"/>
    <cellStyle name="Heading 6" xfId="1322"/>
    <cellStyle name="Título 1" xfId="1323"/>
    <cellStyle name="Heading1 2" xfId="1324"/>
    <cellStyle name="Heading1 3" xfId="1325"/>
    <cellStyle name="Heading_TRT15" xfId="1326"/>
    <cellStyle name="Hyperlink 15" xfId="1327"/>
    <cellStyle name="Incorreto 2" xfId="1328"/>
    <cellStyle name="Incorreto 2 2" xfId="1329"/>
    <cellStyle name="Incorreto 2 2 2" xfId="1330"/>
    <cellStyle name="Incorreto 2 2 3" xfId="1331"/>
    <cellStyle name="Incorreto 2 2 4" xfId="1332"/>
    <cellStyle name="Incorreto 2 2 5" xfId="1333"/>
    <cellStyle name="Incorreto 2 2_TRT1" xfId="1334"/>
    <cellStyle name="Incorreto 2 3" xfId="1335"/>
    <cellStyle name="Incorreto 2 4" xfId="1336"/>
    <cellStyle name="Incorreto 2 5" xfId="1337"/>
    <cellStyle name="Incorreto 2 6" xfId="1338"/>
    <cellStyle name="Incorreto 2_05_Impactos_Demais PLs_2013_Dados CNJ de jul-12" xfId="1339"/>
    <cellStyle name="Incorreto 3" xfId="1340"/>
    <cellStyle name="Incorreto 3 2" xfId="1341"/>
    <cellStyle name="Incorreto 3 3" xfId="1342"/>
    <cellStyle name="Incorreto 3 4" xfId="1343"/>
    <cellStyle name="Incorreto 3 5" xfId="1344"/>
    <cellStyle name="Incorreto 3_TRT1" xfId="1345"/>
    <cellStyle name="Incorreto 4" xfId="1346"/>
    <cellStyle name="Incorreto 4 2" xfId="1347"/>
    <cellStyle name="Incorreto 4 3" xfId="1348"/>
    <cellStyle name="Incorreto 4 4" xfId="1349"/>
    <cellStyle name="Incorreto 4 5" xfId="1350"/>
    <cellStyle name="Incorreto 4_TRT1" xfId="1351"/>
    <cellStyle name="Incorreto 5" xfId="1352"/>
    <cellStyle name="Incorreto 6" xfId="1353"/>
    <cellStyle name="Indefinido" xfId="1354"/>
    <cellStyle name="Indefinido 2" xfId="1355"/>
    <cellStyle name="Indefinido 3" xfId="1356"/>
    <cellStyle name="Indefinido 4" xfId="1357"/>
    <cellStyle name="Indefinido 5" xfId="1358"/>
    <cellStyle name="Indefinido_TRT1" xfId="1359"/>
    <cellStyle name="Input" xfId="1360"/>
    <cellStyle name="Input 10" xfId="1361"/>
    <cellStyle name="Input 11" xfId="1362"/>
    <cellStyle name="Input 12" xfId="1363"/>
    <cellStyle name="Input 13" xfId="1364"/>
    <cellStyle name="Input 14" xfId="1365"/>
    <cellStyle name="Input 15" xfId="1366"/>
    <cellStyle name="Input 16" xfId="1367"/>
    <cellStyle name="Input 17" xfId="1368"/>
    <cellStyle name="Input 18" xfId="1369"/>
    <cellStyle name="Input 19" xfId="1370"/>
    <cellStyle name="Input 2" xfId="1371"/>
    <cellStyle name="Input 2 2" xfId="1372"/>
    <cellStyle name="Input 2 3" xfId="1373"/>
    <cellStyle name="Input 2 4" xfId="1374"/>
    <cellStyle name="Input 2 5" xfId="1375"/>
    <cellStyle name="Input 20" xfId="1376"/>
    <cellStyle name="Input 21" xfId="1377"/>
    <cellStyle name="Input 22" xfId="1378"/>
    <cellStyle name="Input 23" xfId="1379"/>
    <cellStyle name="Input 24" xfId="1380"/>
    <cellStyle name="Input 25" xfId="1381"/>
    <cellStyle name="Input 26" xfId="1382"/>
    <cellStyle name="Input 2_TRT3" xfId="1383"/>
    <cellStyle name="Input 3" xfId="1384"/>
    <cellStyle name="Input 3 2" xfId="1385"/>
    <cellStyle name="Input 3 3" xfId="1386"/>
    <cellStyle name="Input 3 4" xfId="1387"/>
    <cellStyle name="Input 3_TRT3" xfId="1388"/>
    <cellStyle name="Input 4" xfId="1389"/>
    <cellStyle name="Input 5" xfId="1390"/>
    <cellStyle name="Input 6" xfId="1391"/>
    <cellStyle name="Input 7" xfId="1392"/>
    <cellStyle name="Input 8" xfId="1393"/>
    <cellStyle name="Input 9" xfId="1394"/>
    <cellStyle name="Input_TRT1" xfId="1395"/>
    <cellStyle name="Jr_Normal" xfId="1396"/>
    <cellStyle name="Leg_It_1" xfId="1397"/>
    <cellStyle name="Linea horizontal" xfId="1398"/>
    <cellStyle name="Linea horizontal 2" xfId="1399"/>
    <cellStyle name="Linea horizontal 3" xfId="1400"/>
    <cellStyle name="Linea horizontal 4" xfId="1401"/>
    <cellStyle name="Linea horizontal 5" xfId="1402"/>
    <cellStyle name="Linea horizontal_TRT1" xfId="1403"/>
    <cellStyle name="Linked Cell" xfId="1404"/>
    <cellStyle name="Linked Cell 2" xfId="1405"/>
    <cellStyle name="Linked Cell 3" xfId="1406"/>
    <cellStyle name="Linked Cell 4" xfId="1407"/>
    <cellStyle name="Linked Cell 5" xfId="1408"/>
    <cellStyle name="Linked Cell 6" xfId="1409"/>
    <cellStyle name="Linked Cell_TRT1" xfId="1410"/>
    <cellStyle name="Millares_deuhist99" xfId="1411"/>
    <cellStyle name="Moeda 2" xfId="1412"/>
    <cellStyle name="Moeda 2 2" xfId="1413"/>
    <cellStyle name="Moeda 2 2 2" xfId="1414"/>
    <cellStyle name="Moeda 2 3" xfId="1415"/>
    <cellStyle name="Moeda 2 4" xfId="1416"/>
    <cellStyle name="Moeda 2 5" xfId="1417"/>
    <cellStyle name="Moeda 2 6" xfId="1418"/>
    <cellStyle name="Moeda 2 7" xfId="1419"/>
    <cellStyle name="Moeda 2_TRT1" xfId="1420"/>
    <cellStyle name="Moeda0" xfId="1421"/>
    <cellStyle name="Moeda0 2" xfId="1422"/>
    <cellStyle name="Moeda0 3" xfId="1423"/>
    <cellStyle name="Moeda0 4" xfId="1424"/>
    <cellStyle name="Moeda0 5" xfId="1425"/>
    <cellStyle name="Moeda0 6" xfId="1426"/>
    <cellStyle name="Moeda0_TRT1" xfId="1427"/>
    <cellStyle name="Neutra 2" xfId="1428"/>
    <cellStyle name="Neutra 2 2" xfId="1429"/>
    <cellStyle name="Neutra 2 2 2" xfId="1430"/>
    <cellStyle name="Neutra 2 2 3" xfId="1431"/>
    <cellStyle name="Neutra 2 2 4" xfId="1432"/>
    <cellStyle name="Neutra 2 2 5" xfId="1433"/>
    <cellStyle name="Neutra 2 2_TRT1" xfId="1434"/>
    <cellStyle name="Neutra 2 3" xfId="1435"/>
    <cellStyle name="Neutra 2 4" xfId="1436"/>
    <cellStyle name="Neutra 2 5" xfId="1437"/>
    <cellStyle name="Neutra 2 6" xfId="1438"/>
    <cellStyle name="Neutra 2_05_Impactos_Demais PLs_2013_Dados CNJ de jul-12" xfId="1439"/>
    <cellStyle name="Neutra 3" xfId="1440"/>
    <cellStyle name="Neutra 3 2" xfId="1441"/>
    <cellStyle name="Neutra 3 3" xfId="1442"/>
    <cellStyle name="Neutra 3 4" xfId="1443"/>
    <cellStyle name="Neutra 3 5" xfId="1444"/>
    <cellStyle name="Neutra 3_TRT1" xfId="1445"/>
    <cellStyle name="Neutra 4" xfId="1446"/>
    <cellStyle name="Neutra 4 2" xfId="1447"/>
    <cellStyle name="Neutra 4 3" xfId="1448"/>
    <cellStyle name="Neutra 4 4" xfId="1449"/>
    <cellStyle name="Neutra 4 5" xfId="1450"/>
    <cellStyle name="Neutra 4_TRT1" xfId="1451"/>
    <cellStyle name="Neutra 5" xfId="1452"/>
    <cellStyle name="Neutra 6" xfId="1453"/>
    <cellStyle name="Neutral 1" xfId="1454"/>
    <cellStyle name="Neutral 16" xfId="1455"/>
    <cellStyle name="Neutral 2" xfId="1456"/>
    <cellStyle name="Neutral 3" xfId="1457"/>
    <cellStyle name="Neutral 4" xfId="1458"/>
    <cellStyle name="Neutral 5" xfId="1459"/>
    <cellStyle name="Neutral 5 2" xfId="1460"/>
    <cellStyle name="Neutral 5_TRT1" xfId="1461"/>
    <cellStyle name="Neutral_TRT15" xfId="1462"/>
    <cellStyle name="Normal 10" xfId="1463"/>
    <cellStyle name="Normal 10 2" xfId="1464"/>
    <cellStyle name="Normal 10 2 2" xfId="1465"/>
    <cellStyle name="Normal 10 3" xfId="1466"/>
    <cellStyle name="Normal 10 4" xfId="1467"/>
    <cellStyle name="Normal 10 5" xfId="1468"/>
    <cellStyle name="Normal 10_TRT1" xfId="1469"/>
    <cellStyle name="Normal 11" xfId="1470"/>
    <cellStyle name="Normal 11 2" xfId="1471"/>
    <cellStyle name="Normal 11 2 2" xfId="1472"/>
    <cellStyle name="Normal 11 3" xfId="1473"/>
    <cellStyle name="Normal 11 4" xfId="1474"/>
    <cellStyle name="Normal 11 5" xfId="1475"/>
    <cellStyle name="Normal 11_TRT1" xfId="1476"/>
    <cellStyle name="Normal 12" xfId="1477"/>
    <cellStyle name="Normal 12 2" xfId="1478"/>
    <cellStyle name="Normal 12 2 2" xfId="1479"/>
    <cellStyle name="Normal 12 3" xfId="1480"/>
    <cellStyle name="Normal 12 4" xfId="1481"/>
    <cellStyle name="Normal 12 5" xfId="1482"/>
    <cellStyle name="Normal 12_TRT1" xfId="1483"/>
    <cellStyle name="Normal 13" xfId="1484"/>
    <cellStyle name="Normal 13 2" xfId="1485"/>
    <cellStyle name="Normal 13 2 2" xfId="1486"/>
    <cellStyle name="Normal 13 3" xfId="1487"/>
    <cellStyle name="Normal 13 4" xfId="1488"/>
    <cellStyle name="Normal 13 5" xfId="1489"/>
    <cellStyle name="Normal 13_TRT1" xfId="1490"/>
    <cellStyle name="Normal 14" xfId="1491"/>
    <cellStyle name="Normal 14 2" xfId="1492"/>
    <cellStyle name="Normal 14 2 2" xfId="1493"/>
    <cellStyle name="Normal 14 2_TRT8" xfId="1494"/>
    <cellStyle name="Normal 14 3" xfId="1495"/>
    <cellStyle name="Normal 14 4" xfId="1496"/>
    <cellStyle name="Normal 14 5" xfId="1497"/>
    <cellStyle name="Normal 14 6" xfId="1498"/>
    <cellStyle name="Normal 14 7" xfId="1499"/>
    <cellStyle name="Normal 14 8" xfId="1500"/>
    <cellStyle name="Normal 14_TRT1" xfId="1501"/>
    <cellStyle name="Normal 15" xfId="1502"/>
    <cellStyle name="Normal 15 10" xfId="1503"/>
    <cellStyle name="Normal 15 11" xfId="1504"/>
    <cellStyle name="Normal 15 12" xfId="1505"/>
    <cellStyle name="Normal 15 13" xfId="1506"/>
    <cellStyle name="Normal 15 14" xfId="1507"/>
    <cellStyle name="Normal 15 15" xfId="1508"/>
    <cellStyle name="Normal 15 16" xfId="1509"/>
    <cellStyle name="Normal 15 17" xfId="1510"/>
    <cellStyle name="Normal 15 18" xfId="1511"/>
    <cellStyle name="Normal 15 19" xfId="1512"/>
    <cellStyle name="Normal 15 2" xfId="1513"/>
    <cellStyle name="Normal 15 20" xfId="1514"/>
    <cellStyle name="Normal 15 21" xfId="1515"/>
    <cellStyle name="Normal 15 22" xfId="1516"/>
    <cellStyle name="Normal 15 23" xfId="1517"/>
    <cellStyle name="Normal 15 24" xfId="1518"/>
    <cellStyle name="Normal 15 25" xfId="1519"/>
    <cellStyle name="Normal 15 26" xfId="1520"/>
    <cellStyle name="Normal 15 27" xfId="1521"/>
    <cellStyle name="Normal 15 28" xfId="1522"/>
    <cellStyle name="Normal 15 29" xfId="1523"/>
    <cellStyle name="Normal 15 3" xfId="1524"/>
    <cellStyle name="Normal 15 30" xfId="1525"/>
    <cellStyle name="Normal 15 31" xfId="1526"/>
    <cellStyle name="Normal 15 32" xfId="1527"/>
    <cellStyle name="Normal 15 33" xfId="1528"/>
    <cellStyle name="Normal 15 34" xfId="1529"/>
    <cellStyle name="Normal 15 35" xfId="1530"/>
    <cellStyle name="Normal 15 36" xfId="1531"/>
    <cellStyle name="Normal 15 37" xfId="1532"/>
    <cellStyle name="Normal 15 38" xfId="1533"/>
    <cellStyle name="Normal 15 4" xfId="1534"/>
    <cellStyle name="Normal 15 5" xfId="1535"/>
    <cellStyle name="Normal 15 6" xfId="1536"/>
    <cellStyle name="Normal 15 7" xfId="1537"/>
    <cellStyle name="Normal 15 8" xfId="1538"/>
    <cellStyle name="Normal 15 9" xfId="1539"/>
    <cellStyle name="Normal 15_TRT10" xfId="1540"/>
    <cellStyle name="Normal 16" xfId="1541"/>
    <cellStyle name="Normal 16 2" xfId="1542"/>
    <cellStyle name="Normal 16 2 2" xfId="1543"/>
    <cellStyle name="Normal 16 2_TRT3" xfId="1544"/>
    <cellStyle name="Normal 16 3" xfId="1545"/>
    <cellStyle name="Normal 16 4" xfId="1546"/>
    <cellStyle name="Normal 16 5" xfId="1547"/>
    <cellStyle name="Normal 16 6" xfId="1548"/>
    <cellStyle name="Normal 16 7" xfId="1549"/>
    <cellStyle name="Normal 16_TRT10" xfId="1550"/>
    <cellStyle name="Normal 17" xfId="1551"/>
    <cellStyle name="Normal 17 2" xfId="1552"/>
    <cellStyle name="Normal 17 3" xfId="1553"/>
    <cellStyle name="Normal 17 4" xfId="1554"/>
    <cellStyle name="Normal 17_TRT3" xfId="1555"/>
    <cellStyle name="Normal 18" xfId="0"/>
    <cellStyle name="Normal 18 2" xfId="0"/>
    <cellStyle name="Normal 19" xfId="0"/>
    <cellStyle name="Normal 19 2" xfId="0"/>
    <cellStyle name="Normal 2" xfId="0"/>
    <cellStyle name="Normal 2 10" xfId="0"/>
    <cellStyle name="Normal 2 11" xfId="0"/>
    <cellStyle name="Normal 2 12" xfId="0"/>
    <cellStyle name="Normal 2 13" xfId="0"/>
    <cellStyle name="Normal 2 14" xfId="0"/>
    <cellStyle name="Normal 2 15" xfId="0"/>
    <cellStyle name="Normal 2 16" xfId="0"/>
    <cellStyle name="Normal 2 17" xfId="0"/>
    <cellStyle name="Normal 2 18" xfId="0"/>
    <cellStyle name="Normal 2 19" xfId="0"/>
    <cellStyle name="Normal 2 2" xfId="0"/>
    <cellStyle name="Normal 2 2 2" xfId="0"/>
    <cellStyle name="Normal 2 2 2 2" xfId="0"/>
    <cellStyle name="Normal 2 2 3" xfId="0"/>
    <cellStyle name="Normal 2 2 4" xfId="0"/>
    <cellStyle name="Normal 2 2 5" xfId="0"/>
    <cellStyle name="Normal 2 20" xfId="0"/>
    <cellStyle name="Normal 2 21" xfId="0"/>
    <cellStyle name="Normal 2 22" xfId="0"/>
    <cellStyle name="Normal 2 23" xfId="0"/>
    <cellStyle name="Normal 2 24" xfId="0"/>
    <cellStyle name="Normal 2 25" xfId="0"/>
    <cellStyle name="Normal 2 26" xfId="0"/>
    <cellStyle name="Normal 2 27" xfId="0"/>
    <cellStyle name="Normal 2 28" xfId="0"/>
    <cellStyle name="Normal 2 29" xfId="0"/>
    <cellStyle name="Normal 2 2_TRT1" xfId="0"/>
    <cellStyle name="Normal 2 3" xfId="0"/>
    <cellStyle name="Normal 2 3 2" xfId="0"/>
    <cellStyle name="Normal 2 3 2 2" xfId="0"/>
    <cellStyle name="Normal 2 3 2 3" xfId="0"/>
    <cellStyle name="Normal 2 3 2 4" xfId="0"/>
    <cellStyle name="Normal 2 3 2 5" xfId="0"/>
    <cellStyle name="Normal 2 3 2_TRT3" xfId="0"/>
    <cellStyle name="Normal 2 3 3" xfId="0"/>
    <cellStyle name="Normal 2 3 3 2" xfId="0"/>
    <cellStyle name="Normal 2 3 4" xfId="0"/>
    <cellStyle name="Normal 2 3 5" xfId="0"/>
    <cellStyle name="Normal 2 30" xfId="0"/>
    <cellStyle name="Normal 2 31" xfId="0"/>
    <cellStyle name="Normal 2 32" xfId="0"/>
    <cellStyle name="Normal 2 33" xfId="0"/>
    <cellStyle name="Normal 2 34" xfId="0"/>
    <cellStyle name="Normal 2 35" xfId="0"/>
    <cellStyle name="Normal 2 36" xfId="0"/>
    <cellStyle name="Normal 2 37" xfId="0"/>
    <cellStyle name="Normal 2 38" xfId="0"/>
    <cellStyle name="Normal 2 39" xfId="0"/>
    <cellStyle name="Normal 2 3_00_Decisão Anexo V 2015_MEMORIAL_Oficial SOF" xfId="0"/>
    <cellStyle name="Normal 2 4" xfId="0"/>
    <cellStyle name="Normal 2 4 2" xfId="0"/>
    <cellStyle name="Normal 2 4 2 2" xfId="0"/>
    <cellStyle name="Normal 2 4 3" xfId="0"/>
    <cellStyle name="Normal 2 4 4" xfId="0"/>
    <cellStyle name="Normal 2 4 5" xfId="0"/>
    <cellStyle name="Normal 2 40" xfId="0"/>
    <cellStyle name="Normal 2 41" xfId="0"/>
    <cellStyle name="Normal 2 42" xfId="0"/>
    <cellStyle name="Normal 2 43" xfId="0"/>
    <cellStyle name="Normal 2 44" xfId="0"/>
    <cellStyle name="Normal 2 45" xfId="0"/>
    <cellStyle name="Normal 2 46" xfId="0"/>
    <cellStyle name="Normal 2 47" xfId="0"/>
    <cellStyle name="Normal 2 48" xfId="0"/>
    <cellStyle name="Normal 2 49" xfId="0"/>
    <cellStyle name="Normal 2 4_TRT1" xfId="0"/>
    <cellStyle name="Normal 2 5" xfId="0"/>
    <cellStyle name="Normal 2 5 2" xfId="0"/>
    <cellStyle name="Normal 2 5 2 2" xfId="0"/>
    <cellStyle name="Normal 2 5 3" xfId="0"/>
    <cellStyle name="Normal 2 5 4" xfId="0"/>
    <cellStyle name="Normal 2 5 5" xfId="0"/>
    <cellStyle name="Normal 2 50" xfId="0"/>
    <cellStyle name="Normal 2 51" xfId="0"/>
    <cellStyle name="Normal 2 52" xfId="0"/>
    <cellStyle name="Normal 2 53" xfId="0"/>
    <cellStyle name="Normal 2 54" xfId="0"/>
    <cellStyle name="Normal 2 55" xfId="0"/>
    <cellStyle name="Normal 2 56" xfId="0"/>
    <cellStyle name="Normal 2 57" xfId="0"/>
    <cellStyle name="Normal 2 58" xfId="0"/>
    <cellStyle name="Normal 2 59" xfId="0"/>
    <cellStyle name="Normal 2 5_TRT1" xfId="0"/>
    <cellStyle name="Normal 2 6" xfId="0"/>
    <cellStyle name="Normal 2 6 2" xfId="0"/>
    <cellStyle name="Normal 2 6 2 2" xfId="0"/>
    <cellStyle name="Normal 2 6 3" xfId="0"/>
    <cellStyle name="Normal 2 6 4" xfId="0"/>
    <cellStyle name="Normal 2 6 5" xfId="0"/>
    <cellStyle name="Normal 2 60" xfId="0"/>
    <cellStyle name="Normal 2 61" xfId="0"/>
    <cellStyle name="Normal 2 6_TRT1" xfId="0"/>
    <cellStyle name="Normal 2 7" xfId="0"/>
    <cellStyle name="Normal 2 7 2" xfId="0"/>
    <cellStyle name="Normal 2 7 2 2" xfId="0"/>
    <cellStyle name="Normal 2 7 3" xfId="0"/>
    <cellStyle name="Normal 2 7 4" xfId="0"/>
    <cellStyle name="Normal 2 7 5" xfId="0"/>
    <cellStyle name="Normal 2 7_TRT1" xfId="0"/>
    <cellStyle name="Normal 2 8" xfId="0"/>
    <cellStyle name="Normal 2 8 2" xfId="0"/>
    <cellStyle name="Normal 2 8 3" xfId="0"/>
    <cellStyle name="Normal 2 9" xfId="0"/>
    <cellStyle name="Normal 20" xfId="0"/>
    <cellStyle name="Normal 20 10" xfId="0"/>
    <cellStyle name="Normal 20 11" xfId="0"/>
    <cellStyle name="Normal 20 12" xfId="0"/>
    <cellStyle name="Normal 20 13" xfId="0"/>
    <cellStyle name="Normal 20 14" xfId="0"/>
    <cellStyle name="Normal 20 15" xfId="0"/>
    <cellStyle name="Normal 20 16" xfId="0"/>
    <cellStyle name="Normal 20 17" xfId="0"/>
    <cellStyle name="Normal 20 18" xfId="0"/>
    <cellStyle name="Normal 20 19" xfId="0"/>
    <cellStyle name="Normal 20 2" xfId="0"/>
    <cellStyle name="Normal 20 20" xfId="0"/>
    <cellStyle name="Normal 20 21" xfId="0"/>
    <cellStyle name="Normal 20 22" xfId="0"/>
    <cellStyle name="Normal 20 23" xfId="0"/>
    <cellStyle name="Normal 20 24" xfId="0"/>
    <cellStyle name="Normal 20 25" xfId="0"/>
    <cellStyle name="Normal 20 26" xfId="0"/>
    <cellStyle name="Normal 20 27" xfId="0"/>
    <cellStyle name="Normal 20 28" xfId="0"/>
    <cellStyle name="Normal 20 29" xfId="0"/>
    <cellStyle name="Normal 20 3" xfId="0"/>
    <cellStyle name="Normal 20 30" xfId="0"/>
    <cellStyle name="Normal 20 31" xfId="0"/>
    <cellStyle name="Normal 20 32" xfId="0"/>
    <cellStyle name="Normal 20 33" xfId="0"/>
    <cellStyle name="Normal 20 34" xfId="0"/>
    <cellStyle name="Normal 20 35" xfId="0"/>
    <cellStyle name="Normal 20 36" xfId="0"/>
    <cellStyle name="Normal 20 4" xfId="0"/>
    <cellStyle name="Normal 20 5" xfId="0"/>
    <cellStyle name="Normal 20 6" xfId="0"/>
    <cellStyle name="Normal 20 7" xfId="0"/>
    <cellStyle name="Normal 20 8" xfId="0"/>
    <cellStyle name="Normal 20 9" xfId="0"/>
    <cellStyle name="Normal 20_TRT10" xfId="0"/>
    <cellStyle name="Normal 21" xfId="0"/>
    <cellStyle name="Normal 21 2" xfId="0"/>
    <cellStyle name="Normal 22" xfId="0"/>
    <cellStyle name="Normal 23" xfId="0"/>
    <cellStyle name="Normal 24" xfId="0"/>
    <cellStyle name="Normal 25" xfId="0"/>
    <cellStyle name="Normal 26" xfId="0"/>
    <cellStyle name="Normal 27" xfId="0"/>
    <cellStyle name="Normal 28" xfId="0"/>
    <cellStyle name="Normal 29" xfId="0"/>
    <cellStyle name="Normal 2_00_Decisão Anexo V 2015_MEMORIAL_Oficial SOF" xfId="0"/>
    <cellStyle name="Normal 3" xfId="0"/>
    <cellStyle name="Normal 3 2" xfId="0"/>
    <cellStyle name="Normal 3 2 2" xfId="0"/>
    <cellStyle name="Normal 3 2 3" xfId="0"/>
    <cellStyle name="Normal 3 2 4" xfId="0"/>
    <cellStyle name="Normal 3 2 5" xfId="0"/>
    <cellStyle name="Normal 3 2 6" xfId="0"/>
    <cellStyle name="Normal 3 2 7" xfId="0"/>
    <cellStyle name="Normal 3 2_TRT1" xfId="0"/>
    <cellStyle name="Normal 3 3" xfId="0"/>
    <cellStyle name="Normal 3 3 2" xfId="0"/>
    <cellStyle name="Normal 3 4" xfId="0"/>
    <cellStyle name="Normal 3 5" xfId="0"/>
    <cellStyle name="Normal 3 6" xfId="0"/>
    <cellStyle name="Normal 3 7" xfId="0"/>
    <cellStyle name="Normal 3 8" xfId="0"/>
    <cellStyle name="Normal 30" xfId="0"/>
    <cellStyle name="Normal 31" xfId="0"/>
    <cellStyle name="Normal 32" xfId="0"/>
    <cellStyle name="Normal 33" xfId="0"/>
    <cellStyle name="Normal 34" xfId="0"/>
    <cellStyle name="Normal 35" xfId="0"/>
    <cellStyle name="Normal 36" xfId="0"/>
    <cellStyle name="Normal 37" xfId="0"/>
    <cellStyle name="Normal 38" xfId="0"/>
    <cellStyle name="Normal 39" xfId="0"/>
    <cellStyle name="Normal 3_05_Impactos_Demais PLs_2013_Dados CNJ de jul-12" xfId="0"/>
    <cellStyle name="Normal 4" xfId="0"/>
    <cellStyle name="Normal 4 2" xfId="0"/>
    <cellStyle name="Normal 4 2 2" xfId="0"/>
    <cellStyle name="Normal 4 3" xfId="0"/>
    <cellStyle name="Normal 4 4" xfId="0"/>
    <cellStyle name="Normal 4 5" xfId="0"/>
    <cellStyle name="Normal 40" xfId="0"/>
    <cellStyle name="Normal 41" xfId="0"/>
    <cellStyle name="Normal 42" xfId="0"/>
    <cellStyle name="Normal 43" xfId="0"/>
    <cellStyle name="Normal 44" xfId="0"/>
    <cellStyle name="Normal 45" xfId="0"/>
    <cellStyle name="Normal 46" xfId="0"/>
    <cellStyle name="Normal 47" xfId="0"/>
    <cellStyle name="Normal 48" xfId="0"/>
    <cellStyle name="Normal 49" xfId="0"/>
    <cellStyle name="Normal 4_TRT1" xfId="0"/>
    <cellStyle name="Normal 5" xfId="0"/>
    <cellStyle name="Normal 5 2" xfId="0"/>
    <cellStyle name="Normal 5 2 2" xfId="0"/>
    <cellStyle name="Normal 5 3" xfId="0"/>
    <cellStyle name="Normal 5 4" xfId="0"/>
    <cellStyle name="Normal 5 5" xfId="0"/>
    <cellStyle name="Normal 50" xfId="0"/>
    <cellStyle name="Normal 51" xfId="0"/>
    <cellStyle name="Normal 52" xfId="0"/>
    <cellStyle name="Normal 53" xfId="0"/>
    <cellStyle name="Normal 54" xfId="0"/>
    <cellStyle name="Normal 55" xfId="0"/>
    <cellStyle name="Normal 56" xfId="0"/>
    <cellStyle name="Normal 57" xfId="0"/>
    <cellStyle name="Normal 58" xfId="0"/>
    <cellStyle name="Normal 59" xfId="0"/>
    <cellStyle name="Normal 5_TRT1" xfId="0"/>
    <cellStyle name="Normal 6" xfId="0"/>
    <cellStyle name="Normal 6 2" xfId="0"/>
    <cellStyle name="Normal 6 3" xfId="0"/>
    <cellStyle name="Normal 6 4" xfId="0"/>
    <cellStyle name="Normal 6 5" xfId="0"/>
    <cellStyle name="Normal 60" xfId="0"/>
    <cellStyle name="Normal 61" xfId="0"/>
    <cellStyle name="Normal 62" xfId="0"/>
    <cellStyle name="Normal 63" xfId="0"/>
    <cellStyle name="Normal 64" xfId="0"/>
    <cellStyle name="Normal 65" xfId="0"/>
    <cellStyle name="Normal 66" xfId="0"/>
    <cellStyle name="Normal 67" xfId="0"/>
    <cellStyle name="Normal 68" xfId="0"/>
    <cellStyle name="Normal 69" xfId="0"/>
    <cellStyle name="Normal 6_TRT3" xfId="0"/>
    <cellStyle name="Normal 7" xfId="0"/>
    <cellStyle name="Normal 7 2" xfId="0"/>
    <cellStyle name="Normal 7 3" xfId="0"/>
    <cellStyle name="Normal 7 4" xfId="0"/>
    <cellStyle name="Normal 7 5" xfId="0"/>
    <cellStyle name="Normal 70" xfId="0"/>
    <cellStyle name="Normal 71" xfId="0"/>
    <cellStyle name="Normal 72" xfId="0"/>
    <cellStyle name="Normal 73" xfId="0"/>
    <cellStyle name="Normal 74" xfId="0"/>
    <cellStyle name="Normal 7_TRT3" xfId="0"/>
    <cellStyle name="Normal 8" xfId="0"/>
    <cellStyle name="Normal 8 2" xfId="0"/>
    <cellStyle name="Normal 8 2 2" xfId="0"/>
    <cellStyle name="Normal 8 3" xfId="0"/>
    <cellStyle name="Normal 8 4" xfId="0"/>
    <cellStyle name="Normal 8 5" xfId="0"/>
    <cellStyle name="Normal 8_TRT1" xfId="0"/>
    <cellStyle name="Normal 9" xfId="0"/>
    <cellStyle name="Normal 9 2" xfId="0"/>
    <cellStyle name="Normal 9 2 2" xfId="0"/>
    <cellStyle name="Normal 9 3" xfId="0"/>
    <cellStyle name="Normal 9 4" xfId="0"/>
    <cellStyle name="Normal 9 5" xfId="0"/>
    <cellStyle name="Normal 9_TRT1" xfId="0"/>
    <cellStyle name="Normal_Anexo IV d" xfId="0"/>
    <cellStyle name="Nota 10" xfId="0"/>
    <cellStyle name="Nota 11" xfId="0"/>
    <cellStyle name="Nota 2" xfId="0"/>
    <cellStyle name="Nota 2 10" xfId="0"/>
    <cellStyle name="Nota 2 11" xfId="0"/>
    <cellStyle name="Nota 2 12" xfId="0"/>
    <cellStyle name="Nota 2 13" xfId="0"/>
    <cellStyle name="Nota 2 14" xfId="0"/>
    <cellStyle name="Nota 2 15" xfId="0"/>
    <cellStyle name="Nota 2 16" xfId="0"/>
    <cellStyle name="Nota 2 17" xfId="0"/>
    <cellStyle name="Nota 2 18" xfId="0"/>
    <cellStyle name="Nota 2 19" xfId="0"/>
    <cellStyle name="Nota 2 2" xfId="0"/>
    <cellStyle name="Nota 2 2 10" xfId="0"/>
    <cellStyle name="Nota 2 2 11" xfId="0"/>
    <cellStyle name="Nota 2 2 12" xfId="0"/>
    <cellStyle name="Nota 2 2 13" xfId="0"/>
    <cellStyle name="Nota 2 2 14" xfId="0"/>
    <cellStyle name="Nota 2 2 15" xfId="0"/>
    <cellStyle name="Nota 2 2 16" xfId="0"/>
    <cellStyle name="Nota 2 2 17" xfId="0"/>
    <cellStyle name="Nota 2 2 18" xfId="0"/>
    <cellStyle name="Nota 2 2 19" xfId="0"/>
    <cellStyle name="Nota 2 2 2" xfId="0"/>
    <cellStyle name="Nota 2 2 2 2" xfId="0"/>
    <cellStyle name="Nota 2 2 2 3" xfId="0"/>
    <cellStyle name="Nota 2 2 2 4" xfId="0"/>
    <cellStyle name="Nota 2 2 2 5" xfId="0"/>
    <cellStyle name="Nota 2 2 20" xfId="0"/>
    <cellStyle name="Nota 2 2 21" xfId="0"/>
    <cellStyle name="Nota 2 2 22" xfId="0"/>
    <cellStyle name="Nota 2 2 23" xfId="0"/>
    <cellStyle name="Nota 2 2 24" xfId="0"/>
    <cellStyle name="Nota 2 2 2_TRT3" xfId="0"/>
    <cellStyle name="Nota 2 2 3" xfId="0"/>
    <cellStyle name="Nota 2 2 3 2" xfId="0"/>
    <cellStyle name="Nota 2 2 3 3" xfId="0"/>
    <cellStyle name="Nota 2 2 3 4" xfId="0"/>
    <cellStyle name="Nota 2 2 3_TRT3" xfId="0"/>
    <cellStyle name="Nota 2 2 4" xfId="0"/>
    <cellStyle name="Nota 2 2 5" xfId="0"/>
    <cellStyle name="Nota 2 2 6" xfId="0"/>
    <cellStyle name="Nota 2 2 7" xfId="0"/>
    <cellStyle name="Nota 2 2 8" xfId="0"/>
    <cellStyle name="Nota 2 2 9" xfId="0"/>
    <cellStyle name="Nota 2 20" xfId="0"/>
    <cellStyle name="Nota 2 21" xfId="0"/>
    <cellStyle name="Nota 2 22" xfId="0"/>
    <cellStyle name="Nota 2 23" xfId="0"/>
    <cellStyle name="Nota 2 24" xfId="0"/>
    <cellStyle name="Nota 2 25" xfId="0"/>
    <cellStyle name="Nota 2 2_TRT1" xfId="0"/>
    <cellStyle name="Nota 2 3" xfId="0"/>
    <cellStyle name="Nota 2 3 2" xfId="0"/>
    <cellStyle name="Nota 2 3 3" xfId="0"/>
    <cellStyle name="Nota 2 3 4" xfId="0"/>
    <cellStyle name="Nota 2 3 5" xfId="0"/>
    <cellStyle name="Nota 2 3_TRT3" xfId="0"/>
    <cellStyle name="Nota 2 4" xfId="0"/>
    <cellStyle name="Nota 2 4 2" xfId="0"/>
    <cellStyle name="Nota 2 4 3" xfId="0"/>
    <cellStyle name="Nota 2 4 4" xfId="0"/>
    <cellStyle name="Nota 2 4_TRT3" xfId="0"/>
    <cellStyle name="Nota 2 5" xfId="0"/>
    <cellStyle name="Nota 2 6" xfId="0"/>
    <cellStyle name="Nota 2 7" xfId="0"/>
    <cellStyle name="Nota 2 8" xfId="0"/>
    <cellStyle name="Nota 2 9" xfId="0"/>
    <cellStyle name="Nota 2_00_Decisão Anexo V 2015_MEMORIAL_Oficial SOF" xfId="0"/>
    <cellStyle name="Nota 3" xfId="0"/>
    <cellStyle name="Nota 3 10" xfId="0"/>
    <cellStyle name="Nota 3 11" xfId="0"/>
    <cellStyle name="Nota 3 12" xfId="0"/>
    <cellStyle name="Nota 3 13" xfId="0"/>
    <cellStyle name="Nota 3 14" xfId="0"/>
    <cellStyle name="Nota 3 15" xfId="0"/>
    <cellStyle name="Nota 3 16" xfId="0"/>
    <cellStyle name="Nota 3 17" xfId="0"/>
    <cellStyle name="Nota 3 18" xfId="0"/>
    <cellStyle name="Nota 3 19" xfId="0"/>
    <cellStyle name="Nota 3 2" xfId="0"/>
    <cellStyle name="Nota 3 2 2" xfId="0"/>
    <cellStyle name="Nota 3 2 3" xfId="0"/>
    <cellStyle name="Nota 3 2 4" xfId="0"/>
    <cellStyle name="Nota 3 2 5" xfId="0"/>
    <cellStyle name="Nota 3 20" xfId="0"/>
    <cellStyle name="Nota 3 21" xfId="0"/>
    <cellStyle name="Nota 3 22" xfId="0"/>
    <cellStyle name="Nota 3 23" xfId="0"/>
    <cellStyle name="Nota 3 24" xfId="0"/>
    <cellStyle name="Nota 3 2_TRT3" xfId="0"/>
    <cellStyle name="Nota 3 3" xfId="0"/>
    <cellStyle name="Nota 3 3 2" xfId="0"/>
    <cellStyle name="Nota 3 3 3" xfId="0"/>
    <cellStyle name="Nota 3 3 4" xfId="0"/>
    <cellStyle name="Nota 3 3_TRT3" xfId="0"/>
    <cellStyle name="Nota 3 4" xfId="0"/>
    <cellStyle name="Nota 3 5" xfId="0"/>
    <cellStyle name="Nota 3 6" xfId="0"/>
    <cellStyle name="Nota 3 7" xfId="0"/>
    <cellStyle name="Nota 3 8" xfId="0"/>
    <cellStyle name="Nota 3 9" xfId="0"/>
    <cellStyle name="Nota 3_TRT1" xfId="0"/>
    <cellStyle name="Nota 4" xfId="0"/>
    <cellStyle name="Nota 4 10" xfId="0"/>
    <cellStyle name="Nota 4 11" xfId="0"/>
    <cellStyle name="Nota 4 12" xfId="0"/>
    <cellStyle name="Nota 4 13" xfId="0"/>
    <cellStyle name="Nota 4 14" xfId="0"/>
    <cellStyle name="Nota 4 15" xfId="0"/>
    <cellStyle name="Nota 4 16" xfId="0"/>
    <cellStyle name="Nota 4 17" xfId="0"/>
    <cellStyle name="Nota 4 18" xfId="0"/>
    <cellStyle name="Nota 4 19" xfId="0"/>
    <cellStyle name="Nota 4 2" xfId="0"/>
    <cellStyle name="Nota 4 2 2" xfId="0"/>
    <cellStyle name="Nota 4 2 3" xfId="0"/>
    <cellStyle name="Nota 4 2 4" xfId="0"/>
    <cellStyle name="Nota 4 2 5" xfId="0"/>
    <cellStyle name="Nota 4 20" xfId="0"/>
    <cellStyle name="Nota 4 21" xfId="0"/>
    <cellStyle name="Nota 4 22" xfId="0"/>
    <cellStyle name="Nota 4 23" xfId="0"/>
    <cellStyle name="Nota 4 24" xfId="0"/>
    <cellStyle name="Nota 4 2_TRT3" xfId="0"/>
    <cellStyle name="Nota 4 3" xfId="0"/>
    <cellStyle name="Nota 4 3 2" xfId="0"/>
    <cellStyle name="Nota 4 3 3" xfId="0"/>
    <cellStyle name="Nota 4 3 4" xfId="0"/>
    <cellStyle name="Nota 4 3_TRT3" xfId="0"/>
    <cellStyle name="Nota 4 4" xfId="0"/>
    <cellStyle name="Nota 4 5" xfId="0"/>
    <cellStyle name="Nota 4 6" xfId="0"/>
    <cellStyle name="Nota 4 7" xfId="0"/>
    <cellStyle name="Nota 4 8" xfId="0"/>
    <cellStyle name="Nota 4 9" xfId="0"/>
    <cellStyle name="Nota 4_TRT1" xfId="0"/>
    <cellStyle name="Nota 5" xfId="0"/>
    <cellStyle name="Nota 6" xfId="0"/>
    <cellStyle name="Nota 7" xfId="0"/>
    <cellStyle name="Nota 8" xfId="0"/>
    <cellStyle name="Nota 9" xfId="0"/>
    <cellStyle name="Note 1" xfId="0"/>
    <cellStyle name="Note 1 2" xfId="0"/>
    <cellStyle name="Note 1 3" xfId="0"/>
    <cellStyle name="Note 1 4" xfId="0"/>
    <cellStyle name="Note 10" xfId="0"/>
    <cellStyle name="Note 11" xfId="0"/>
    <cellStyle name="Note 12" xfId="0"/>
    <cellStyle name="Note 13" xfId="0"/>
    <cellStyle name="Note 14" xfId="0"/>
    <cellStyle name="Note 15" xfId="0"/>
    <cellStyle name="Note 16" xfId="0"/>
    <cellStyle name="Note 17" xfId="0"/>
    <cellStyle name="Note 18" xfId="0"/>
    <cellStyle name="Note 19" xfId="0"/>
    <cellStyle name="Note 1_TRT14" xfId="0"/>
    <cellStyle name="Note 2" xfId="0"/>
    <cellStyle name="Note 2 2" xfId="0"/>
    <cellStyle name="Note 2 3" xfId="0"/>
    <cellStyle name="Note 2 4" xfId="0"/>
    <cellStyle name="Note 2 5" xfId="0"/>
    <cellStyle name="Note 20" xfId="0"/>
    <cellStyle name="Note 21" xfId="0"/>
    <cellStyle name="Note 22" xfId="0"/>
    <cellStyle name="Note 23" xfId="0"/>
    <cellStyle name="Note 2_TRT3" xfId="0"/>
    <cellStyle name="Note 3" xfId="0"/>
    <cellStyle name="Note 3 2" xfId="0"/>
    <cellStyle name="Note 3 3" xfId="0"/>
    <cellStyle name="Note 3 4" xfId="0"/>
    <cellStyle name="Note 3_TRT3" xfId="0"/>
    <cellStyle name="Note 4" xfId="0"/>
    <cellStyle name="Note 5" xfId="0"/>
    <cellStyle name="Note 6" xfId="0"/>
    <cellStyle name="Note 6 2" xfId="0"/>
    <cellStyle name="Note 6 3" xfId="0"/>
    <cellStyle name="Note 6_TRT1" xfId="0"/>
    <cellStyle name="Note 7" xfId="0"/>
    <cellStyle name="Note 8" xfId="0"/>
    <cellStyle name="Note 9" xfId="0"/>
    <cellStyle name="Note_TRT10" xfId="0"/>
    <cellStyle name="Output" xfId="0"/>
    <cellStyle name="Output 10" xfId="0"/>
    <cellStyle name="Output 11" xfId="0"/>
    <cellStyle name="Output 12" xfId="0"/>
    <cellStyle name="Output 13" xfId="0"/>
    <cellStyle name="Output 14" xfId="0"/>
    <cellStyle name="Output 15" xfId="0"/>
    <cellStyle name="Output 16" xfId="0"/>
    <cellStyle name="Output 17" xfId="0"/>
    <cellStyle name="Output 18" xfId="0"/>
    <cellStyle name="Output 19" xfId="0"/>
    <cellStyle name="Output 2" xfId="0"/>
    <cellStyle name="Output 2 2" xfId="0"/>
    <cellStyle name="Output 2 3" xfId="0"/>
    <cellStyle name="Output 2 4" xfId="0"/>
    <cellStyle name="Output 2 5" xfId="0"/>
    <cellStyle name="Output 20" xfId="0"/>
    <cellStyle name="Output 21" xfId="0"/>
    <cellStyle name="Output 22" xfId="0"/>
    <cellStyle name="Output 23" xfId="0"/>
    <cellStyle name="Output 24" xfId="0"/>
    <cellStyle name="Output 25" xfId="0"/>
    <cellStyle name="Output 26" xfId="0"/>
    <cellStyle name="Output 2_TRT3" xfId="0"/>
    <cellStyle name="Output 3" xfId="0"/>
    <cellStyle name="Output 3 2" xfId="0"/>
    <cellStyle name="Output 3 3" xfId="0"/>
    <cellStyle name="Output 3 4" xfId="0"/>
    <cellStyle name="Output 3_TRT3" xfId="0"/>
    <cellStyle name="Output 4" xfId="0"/>
    <cellStyle name="Output 5" xfId="0"/>
    <cellStyle name="Output 6" xfId="0"/>
    <cellStyle name="Output 7" xfId="0"/>
    <cellStyle name="Output 8" xfId="0"/>
    <cellStyle name="Output 9" xfId="0"/>
    <cellStyle name="Output_TRT1" xfId="0"/>
    <cellStyle name="Percent_Agenda" xfId="0"/>
    <cellStyle name="Percentual" xfId="0"/>
    <cellStyle name="Percentual 2" xfId="0"/>
    <cellStyle name="Percentual 3" xfId="0"/>
    <cellStyle name="Percentual 4" xfId="0"/>
    <cellStyle name="Percentual 5" xfId="0"/>
    <cellStyle name="Percentual_TRT1" xfId="0"/>
    <cellStyle name="Ponto" xfId="0"/>
    <cellStyle name="Ponto 2" xfId="0"/>
    <cellStyle name="Ponto 3" xfId="0"/>
    <cellStyle name="Ponto 4" xfId="0"/>
    <cellStyle name="Ponto 5" xfId="0"/>
    <cellStyle name="Ponto_TRT1" xfId="0"/>
    <cellStyle name="Porcentagem 10" xfId="0"/>
    <cellStyle name="Porcentagem 10 2" xfId="0"/>
    <cellStyle name="Porcentagem 10 2 2" xfId="0"/>
    <cellStyle name="Porcentagem 10 3" xfId="0"/>
    <cellStyle name="Porcentagem 10 4" xfId="0"/>
    <cellStyle name="Porcentagem 10 5" xfId="0"/>
    <cellStyle name="Porcentagem 10 6" xfId="0"/>
    <cellStyle name="Porcentagem 10_TRT1" xfId="0"/>
    <cellStyle name="Porcentagem 11" xfId="0"/>
    <cellStyle name="Porcentagem 12" xfId="0"/>
    <cellStyle name="Porcentagem 13" xfId="0"/>
    <cellStyle name="Porcentagem 14" xfId="0"/>
    <cellStyle name="Porcentagem 15" xfId="0"/>
    <cellStyle name="Porcentagem 16" xfId="0"/>
    <cellStyle name="Porcentagem 2" xfId="0"/>
    <cellStyle name="Porcentagem 2 10" xfId="0"/>
    <cellStyle name="Porcentagem 2 11" xfId="0"/>
    <cellStyle name="Porcentagem 2 12" xfId="0"/>
    <cellStyle name="Porcentagem 2 13" xfId="0"/>
    <cellStyle name="Porcentagem 2 14" xfId="0"/>
    <cellStyle name="Porcentagem 2 15" xfId="0"/>
    <cellStyle name="Porcentagem 2 16" xfId="0"/>
    <cellStyle name="Porcentagem 2 17" xfId="0"/>
    <cellStyle name="Porcentagem 2 18" xfId="0"/>
    <cellStyle name="Porcentagem 2 19" xfId="0"/>
    <cellStyle name="Porcentagem 2 2" xfId="0"/>
    <cellStyle name="Porcentagem 2 2 2" xfId="0"/>
    <cellStyle name="Porcentagem 2 2 3" xfId="0"/>
    <cellStyle name="Porcentagem 2 2 4" xfId="0"/>
    <cellStyle name="Porcentagem 2 2 5" xfId="0"/>
    <cellStyle name="Porcentagem 2 2 6" xfId="0"/>
    <cellStyle name="Porcentagem 2 20" xfId="0"/>
    <cellStyle name="Porcentagem 2 21" xfId="0"/>
    <cellStyle name="Porcentagem 2 22" xfId="0"/>
    <cellStyle name="Porcentagem 2 23" xfId="0"/>
    <cellStyle name="Porcentagem 2 24" xfId="0"/>
    <cellStyle name="Porcentagem 2 25" xfId="0"/>
    <cellStyle name="Porcentagem 2 26" xfId="0"/>
    <cellStyle name="Porcentagem 2 27" xfId="0"/>
    <cellStyle name="Porcentagem 2 28" xfId="0"/>
    <cellStyle name="Porcentagem 2 29" xfId="0"/>
    <cellStyle name="Porcentagem 2 2_TRT1" xfId="0"/>
    <cellStyle name="Porcentagem 2 3" xfId="0"/>
    <cellStyle name="Porcentagem 2 3 2" xfId="0"/>
    <cellStyle name="Porcentagem 2 3 2 2" xfId="0"/>
    <cellStyle name="Porcentagem 2 3 3" xfId="0"/>
    <cellStyle name="Porcentagem 2 3 4" xfId="0"/>
    <cellStyle name="Porcentagem 2 3 5" xfId="0"/>
    <cellStyle name="Porcentagem 2 3 6" xfId="0"/>
    <cellStyle name="Porcentagem 2 30" xfId="0"/>
    <cellStyle name="Porcentagem 2 31" xfId="0"/>
    <cellStyle name="Porcentagem 2 32" xfId="0"/>
    <cellStyle name="Porcentagem 2 33" xfId="0"/>
    <cellStyle name="Porcentagem 2 34" xfId="0"/>
    <cellStyle name="Porcentagem 2 35" xfId="0"/>
    <cellStyle name="Porcentagem 2 36" xfId="0"/>
    <cellStyle name="Porcentagem 2 37" xfId="0"/>
    <cellStyle name="Porcentagem 2 38" xfId="0"/>
    <cellStyle name="Porcentagem 2 39" xfId="0"/>
    <cellStyle name="Porcentagem 2 3_TRT1" xfId="0"/>
    <cellStyle name="Porcentagem 2 4" xfId="0"/>
    <cellStyle name="Porcentagem 2 4 2" xfId="0"/>
    <cellStyle name="Porcentagem 2 4 3" xfId="0"/>
    <cellStyle name="Porcentagem 2 5" xfId="0"/>
    <cellStyle name="Porcentagem 2 6" xfId="0"/>
    <cellStyle name="Porcentagem 2 7" xfId="0"/>
    <cellStyle name="Porcentagem 2 8" xfId="0"/>
    <cellStyle name="Porcentagem 2 9" xfId="0"/>
    <cellStyle name="Porcentagem 2_FCDF 2014_2ª Versão" xfId="0"/>
    <cellStyle name="Porcentagem 3" xfId="0"/>
    <cellStyle name="Porcentagem 3 2" xfId="0"/>
    <cellStyle name="Porcentagem 3 3" xfId="0"/>
    <cellStyle name="Porcentagem 3 4" xfId="0"/>
    <cellStyle name="Porcentagem 3 5" xfId="0"/>
    <cellStyle name="Porcentagem 3 6" xfId="0"/>
    <cellStyle name="Porcentagem 3_TRT1" xfId="0"/>
    <cellStyle name="Porcentagem 4" xfId="0"/>
    <cellStyle name="Porcentagem 4 2" xfId="0"/>
    <cellStyle name="Porcentagem 4 2 2" xfId="0"/>
    <cellStyle name="Porcentagem 4 3" xfId="0"/>
    <cellStyle name="Porcentagem 4 4" xfId="0"/>
    <cellStyle name="Porcentagem 4 5" xfId="0"/>
    <cellStyle name="Porcentagem 4 6" xfId="0"/>
    <cellStyle name="Porcentagem 4_TRT1" xfId="0"/>
    <cellStyle name="Porcentagem 5" xfId="0"/>
    <cellStyle name="Porcentagem 5 2" xfId="0"/>
    <cellStyle name="Porcentagem 5 2 2" xfId="0"/>
    <cellStyle name="Porcentagem 5 3" xfId="0"/>
    <cellStyle name="Porcentagem 5 4" xfId="0"/>
    <cellStyle name="Porcentagem 5 5" xfId="0"/>
    <cellStyle name="Porcentagem 5 6" xfId="0"/>
    <cellStyle name="Porcentagem 5_TRT1" xfId="0"/>
    <cellStyle name="Porcentagem 6" xfId="0"/>
    <cellStyle name="Porcentagem 6 2" xfId="0"/>
    <cellStyle name="Porcentagem 6 2 2" xfId="0"/>
    <cellStyle name="Porcentagem 6 3" xfId="0"/>
    <cellStyle name="Porcentagem 6 4" xfId="0"/>
    <cellStyle name="Porcentagem 6 5" xfId="0"/>
    <cellStyle name="Porcentagem 6 6" xfId="0"/>
    <cellStyle name="Porcentagem 6_TRT1" xfId="0"/>
    <cellStyle name="Porcentagem 7" xfId="0"/>
    <cellStyle name="Porcentagem 7 2" xfId="0"/>
    <cellStyle name="Porcentagem 7 2 2" xfId="0"/>
    <cellStyle name="Porcentagem 7 3" xfId="0"/>
    <cellStyle name="Porcentagem 7 4" xfId="0"/>
    <cellStyle name="Porcentagem 7 5" xfId="0"/>
    <cellStyle name="Porcentagem 7 6" xfId="0"/>
    <cellStyle name="Porcentagem 7_TRT1" xfId="0"/>
    <cellStyle name="Porcentagem 8" xfId="0"/>
    <cellStyle name="Porcentagem 8 2" xfId="0"/>
    <cellStyle name="Porcentagem 8 2 2" xfId="0"/>
    <cellStyle name="Porcentagem 8 3" xfId="0"/>
    <cellStyle name="Porcentagem 8 4" xfId="0"/>
    <cellStyle name="Porcentagem 8 5" xfId="0"/>
    <cellStyle name="Porcentagem 8 6" xfId="0"/>
    <cellStyle name="Porcentagem 8_TRT1" xfId="0"/>
    <cellStyle name="Porcentagem 9" xfId="0"/>
    <cellStyle name="Porcentagem 9 2" xfId="0"/>
    <cellStyle name="Porcentagem 9 2 2" xfId="0"/>
    <cellStyle name="Porcentagem 9 3" xfId="0"/>
    <cellStyle name="Porcentagem 9 4" xfId="0"/>
    <cellStyle name="Porcentagem 9 5" xfId="0"/>
    <cellStyle name="Porcentagem 9 6" xfId="0"/>
    <cellStyle name="Porcentagem 9_TRT1" xfId="0"/>
    <cellStyle name="Result 2" xfId="0"/>
    <cellStyle name="Result 24" xfId="0"/>
    <cellStyle name="Result 3" xfId="0"/>
    <cellStyle name="Resultado2" xfId="0"/>
    <cellStyle name="Result2 2" xfId="0"/>
    <cellStyle name="Result2 3" xfId="0"/>
    <cellStyle name="rodape" xfId="0"/>
    <cellStyle name="rodape 2" xfId="0"/>
    <cellStyle name="rodape 3" xfId="0"/>
    <cellStyle name="rodape 4" xfId="0"/>
    <cellStyle name="rodape 5" xfId="0"/>
    <cellStyle name="rodape_TRT3" xfId="0"/>
    <cellStyle name="Saída 2" xfId="0"/>
    <cellStyle name="Saída 2 10" xfId="0"/>
    <cellStyle name="Saída 2 11" xfId="0"/>
    <cellStyle name="Saída 2 12" xfId="0"/>
    <cellStyle name="Saída 2 13" xfId="0"/>
    <cellStyle name="Saída 2 14" xfId="0"/>
    <cellStyle name="Saída 2 15" xfId="0"/>
    <cellStyle name="Saída 2 16" xfId="0"/>
    <cellStyle name="Saída 2 17" xfId="0"/>
    <cellStyle name="Saída 2 18" xfId="0"/>
    <cellStyle name="Saída 2 19" xfId="0"/>
    <cellStyle name="Saída 2 2" xfId="0"/>
    <cellStyle name="Saída 2 2 10" xfId="0"/>
    <cellStyle name="Saída 2 2 11" xfId="0"/>
    <cellStyle name="Saída 2 2 12" xfId="0"/>
    <cellStyle name="Saída 2 2 13" xfId="0"/>
    <cellStyle name="Saída 2 2 14" xfId="0"/>
    <cellStyle name="Saída 2 2 15" xfId="0"/>
    <cellStyle name="Saída 2 2 16" xfId="0"/>
    <cellStyle name="Saída 2 2 17" xfId="0"/>
    <cellStyle name="Saída 2 2 18" xfId="0"/>
    <cellStyle name="Saída 2 2 19" xfId="0"/>
    <cellStyle name="Saída 2 2 2" xfId="0"/>
    <cellStyle name="Saída 2 2 2 2" xfId="0"/>
    <cellStyle name="Saída 2 2 2 3" xfId="0"/>
    <cellStyle name="Saída 2 2 2 4" xfId="0"/>
    <cellStyle name="Saída 2 2 2 5" xfId="0"/>
    <cellStyle name="Saída 2 2 20" xfId="0"/>
    <cellStyle name="Saída 2 2 21" xfId="0"/>
    <cellStyle name="Saída 2 2 22" xfId="0"/>
    <cellStyle name="Saída 2 2 23" xfId="0"/>
    <cellStyle name="Saída 2 2 24" xfId="0"/>
    <cellStyle name="Saída 2 2 25" xfId="0"/>
    <cellStyle name="Saída 2 2 26" xfId="0"/>
    <cellStyle name="Saída 2 2 2_TRT3" xfId="0"/>
    <cellStyle name="Saída 2 2 3" xfId="0"/>
    <cellStyle name="Saída 2 2 3 2" xfId="0"/>
    <cellStyle name="Saída 2 2 3 3" xfId="0"/>
    <cellStyle name="Saída 2 2 3 4" xfId="0"/>
    <cellStyle name="Saída 2 2 3_TRT3" xfId="0"/>
    <cellStyle name="Saída 2 2 4" xfId="0"/>
    <cellStyle name="Saída 2 2 5" xfId="0"/>
    <cellStyle name="Saída 2 2 6" xfId="0"/>
    <cellStyle name="Saída 2 2 7" xfId="0"/>
    <cellStyle name="Saída 2 2 8" xfId="0"/>
    <cellStyle name="Saída 2 2 9" xfId="0"/>
    <cellStyle name="Saída 2 20" xfId="0"/>
    <cellStyle name="Saída 2 21" xfId="0"/>
    <cellStyle name="Saída 2 22" xfId="0"/>
    <cellStyle name="Saída 2 23" xfId="0"/>
    <cellStyle name="Saída 2 24" xfId="0"/>
    <cellStyle name="Saída 2 25" xfId="0"/>
    <cellStyle name="Saída 2 26" xfId="0"/>
    <cellStyle name="Saída 2 27" xfId="0"/>
    <cellStyle name="Saída 2 2_TRT1" xfId="0"/>
    <cellStyle name="Saída 2 3" xfId="0"/>
    <cellStyle name="Saída 2 3 2" xfId="0"/>
    <cellStyle name="Saída 2 3 3" xfId="0"/>
    <cellStyle name="Saída 2 3 4" xfId="0"/>
    <cellStyle name="Saída 2 3 5" xfId="0"/>
    <cellStyle name="Saída 2 3_TRT3" xfId="0"/>
    <cellStyle name="Saída 2 4" xfId="0"/>
    <cellStyle name="Saída 2 4 2" xfId="0"/>
    <cellStyle name="Saída 2 4 3" xfId="0"/>
    <cellStyle name="Saída 2 4 4" xfId="0"/>
    <cellStyle name="Saída 2 4_TRT3" xfId="0"/>
    <cellStyle name="Saída 2 5" xfId="0"/>
    <cellStyle name="Saída 2 6" xfId="0"/>
    <cellStyle name="Saída 2 7" xfId="0"/>
    <cellStyle name="Saída 2 8" xfId="0"/>
    <cellStyle name="Saída 2 9" xfId="0"/>
    <cellStyle name="Saída 2_05_Impactos_Demais PLs_2013_Dados CNJ de jul-12" xfId="0"/>
    <cellStyle name="Saída 3" xfId="0"/>
    <cellStyle name="Saída 3 10" xfId="0"/>
    <cellStyle name="Saída 3 11" xfId="0"/>
    <cellStyle name="Saída 3 12" xfId="0"/>
    <cellStyle name="Saída 3 13" xfId="0"/>
    <cellStyle name="Saída 3 14" xfId="0"/>
    <cellStyle name="Saída 3 15" xfId="0"/>
    <cellStyle name="Saída 3 16" xfId="0"/>
    <cellStyle name="Saída 3 17" xfId="0"/>
    <cellStyle name="Saída 3 18" xfId="0"/>
    <cellStyle name="Saída 3 19" xfId="0"/>
    <cellStyle name="Saída 3 2" xfId="0"/>
    <cellStyle name="Saída 3 2 2" xfId="0"/>
    <cellStyle name="Saída 3 2 3" xfId="0"/>
    <cellStyle name="Saída 3 2 4" xfId="0"/>
    <cellStyle name="Saída 3 2 5" xfId="0"/>
    <cellStyle name="Saída 3 20" xfId="0"/>
    <cellStyle name="Saída 3 21" xfId="0"/>
    <cellStyle name="Saída 3 22" xfId="0"/>
    <cellStyle name="Saída 3 23" xfId="0"/>
    <cellStyle name="Saída 3 24" xfId="0"/>
    <cellStyle name="Saída 3 25" xfId="0"/>
    <cellStyle name="Saída 3 26" xfId="0"/>
    <cellStyle name="Saída 3 2_TRT3" xfId="0"/>
    <cellStyle name="Saída 3 3" xfId="0"/>
    <cellStyle name="Saída 3 3 2" xfId="0"/>
    <cellStyle name="Saída 3 3 3" xfId="0"/>
    <cellStyle name="Saída 3 3 4" xfId="0"/>
    <cellStyle name="Saída 3 3_TRT3" xfId="0"/>
    <cellStyle name="Saída 3 4" xfId="0"/>
    <cellStyle name="Saída 3 5" xfId="0"/>
    <cellStyle name="Saída 3 6" xfId="0"/>
    <cellStyle name="Saída 3 7" xfId="0"/>
    <cellStyle name="Saída 3 8" xfId="0"/>
    <cellStyle name="Saída 3 9" xfId="0"/>
    <cellStyle name="Saída 3_TRT1" xfId="0"/>
    <cellStyle name="Saída 4" xfId="0"/>
    <cellStyle name="Saída 4 10" xfId="0"/>
    <cellStyle name="Saída 4 11" xfId="0"/>
    <cellStyle name="Saída 4 12" xfId="0"/>
    <cellStyle name="Saída 4 13" xfId="0"/>
    <cellStyle name="Saída 4 14" xfId="0"/>
    <cellStyle name="Saída 4 15" xfId="0"/>
    <cellStyle name="Saída 4 16" xfId="0"/>
    <cellStyle name="Saída 4 17" xfId="0"/>
    <cellStyle name="Saída 4 18" xfId="0"/>
    <cellStyle name="Saída 4 19" xfId="0"/>
    <cellStyle name="Saída 4 2" xfId="0"/>
    <cellStyle name="Saída 4 2 2" xfId="0"/>
    <cellStyle name="Saída 4 2 3" xfId="0"/>
    <cellStyle name="Saída 4 2 4" xfId="0"/>
    <cellStyle name="Saída 4 2 5" xfId="0"/>
    <cellStyle name="Saída 4 20" xfId="0"/>
    <cellStyle name="Saída 4 21" xfId="0"/>
    <cellStyle name="Saída 4 22" xfId="0"/>
    <cellStyle name="Saída 4 23" xfId="0"/>
    <cellStyle name="Saída 4 24" xfId="0"/>
    <cellStyle name="Saída 4 25" xfId="0"/>
    <cellStyle name="Saída 4 26" xfId="0"/>
    <cellStyle name="Saída 4 2_TRT3" xfId="0"/>
    <cellStyle name="Saída 4 3" xfId="0"/>
    <cellStyle name="Saída 4 3 2" xfId="0"/>
    <cellStyle name="Saída 4 3 3" xfId="0"/>
    <cellStyle name="Saída 4 3 4" xfId="0"/>
    <cellStyle name="Saída 4 3_TRT3" xfId="0"/>
    <cellStyle name="Saída 4 4" xfId="0"/>
    <cellStyle name="Saída 4 5" xfId="0"/>
    <cellStyle name="Saída 4 6" xfId="0"/>
    <cellStyle name="Saída 4 7" xfId="0"/>
    <cellStyle name="Saída 4 8" xfId="0"/>
    <cellStyle name="Saída 4 9" xfId="0"/>
    <cellStyle name="Saída 4_TRT1" xfId="0"/>
    <cellStyle name="Saída 5" xfId="0"/>
    <cellStyle name="Saída 6" xfId="0"/>
    <cellStyle name="Sep. milhar [0]" xfId="0"/>
    <cellStyle name="Sep. milhar [0] 2" xfId="0"/>
    <cellStyle name="Sep. milhar [0] 3" xfId="0"/>
    <cellStyle name="Sep. milhar [0] 4" xfId="0"/>
    <cellStyle name="Sep. milhar [0] 5" xfId="0"/>
    <cellStyle name="Sep. milhar [0] 6" xfId="0"/>
    <cellStyle name="Sep. milhar [0] 7" xfId="0"/>
    <cellStyle name="Sep. milhar [0] 8" xfId="0"/>
    <cellStyle name="Sep. milhar [0]_TRT1" xfId="0"/>
    <cellStyle name="Sep. milhar [2]" xfId="0"/>
    <cellStyle name="Sep. milhar [2] 2" xfId="0"/>
    <cellStyle name="Sep. milhar [2] 3" xfId="0"/>
    <cellStyle name="Sep. milhar [2] 4" xfId="0"/>
    <cellStyle name="Sep. milhar [2] 5" xfId="0"/>
    <cellStyle name="Sep. milhar [2] 6" xfId="0"/>
    <cellStyle name="Sep. milhar [2] 7" xfId="0"/>
    <cellStyle name="Sep. milhar [2] 8" xfId="0"/>
    <cellStyle name="Sep. milhar [2]_TRT1" xfId="0"/>
    <cellStyle name="Separador de m" xfId="0"/>
    <cellStyle name="Separador de m 2" xfId="0"/>
    <cellStyle name="Separador de m 3" xfId="0"/>
    <cellStyle name="Separador de m 4" xfId="0"/>
    <cellStyle name="Separador de m 5" xfId="0"/>
    <cellStyle name="Separador de m_TRT3" xfId="0"/>
    <cellStyle name="Separador de milhares 10" xfId="0"/>
    <cellStyle name="Separador de milhares 10 2" xfId="0"/>
    <cellStyle name="Separador de milhares 10 2 2" xfId="0"/>
    <cellStyle name="Separador de milhares 10 3" xfId="0"/>
    <cellStyle name="Separador de milhares 10 4" xfId="0"/>
    <cellStyle name="Separador de milhares 10 5" xfId="0"/>
    <cellStyle name="Separador de milhares 10 6" xfId="0"/>
    <cellStyle name="Separador de milhares 10 7" xfId="0"/>
    <cellStyle name="Separador de milhares 10_TRT1" xfId="0"/>
    <cellStyle name="Separador de milhares 2" xfId="0"/>
    <cellStyle name="Separador de milhares 2 10" xfId="0"/>
    <cellStyle name="Separador de milhares 2 11" xfId="0"/>
    <cellStyle name="Separador de milhares 2 2" xfId="0"/>
    <cellStyle name="Separador de milhares 2 2 2" xfId="0"/>
    <cellStyle name="Separador de milhares 2 2 2 2" xfId="0"/>
    <cellStyle name="Separador de milhares 2 2 3" xfId="0"/>
    <cellStyle name="Separador de milhares 2 2 3 2" xfId="0"/>
    <cellStyle name="Separador de milhares 2 2 3 2 2" xfId="0"/>
    <cellStyle name="Separador de milhares 2 2 3 3" xfId="0"/>
    <cellStyle name="Separador de milhares 2 2 3 4" xfId="0"/>
    <cellStyle name="Separador de milhares 2 2 3 5" xfId="0"/>
    <cellStyle name="Separador de milhares 2 2 3 6" xfId="0"/>
    <cellStyle name="Separador de milhares 2 2 3 7" xfId="0"/>
    <cellStyle name="Separador de milhares 2 2 3_TRT1" xfId="0"/>
    <cellStyle name="Separador de milhares 2 2 4" xfId="0"/>
    <cellStyle name="Separador de milhares 2 2 5" xfId="0"/>
    <cellStyle name="Separador de milhares 2 2 6" xfId="0"/>
    <cellStyle name="Separador de milhares 2 2 6 2" xfId="0"/>
    <cellStyle name="Separador de milhares 2 2 6 2 2" xfId="0"/>
    <cellStyle name="Separador de milhares 2 2 6 3" xfId="0"/>
    <cellStyle name="Separador de milhares 2 2 6 4" xfId="0"/>
    <cellStyle name="Separador de milhares 2 2 6 5" xfId="0"/>
    <cellStyle name="Separador de milhares 2 2 6 6" xfId="0"/>
    <cellStyle name="Separador de milhares 2 2 6 7" xfId="0"/>
    <cellStyle name="Separador de milhares 2 2 6_TRT1" xfId="0"/>
    <cellStyle name="Separador de milhares 2 2 7" xfId="0"/>
    <cellStyle name="Separador de milhares 2 2 8" xfId="0"/>
    <cellStyle name="Separador de milhares 2 2 9" xfId="0"/>
    <cellStyle name="Separador de milhares 2 2_00_Decisão Anexo V 2015_MEMORIAL_Oficial SOF" xfId="0"/>
    <cellStyle name="Separador de milhares 2 3" xfId="0"/>
    <cellStyle name="Separador de milhares 2 3 2" xfId="0"/>
    <cellStyle name="Separador de milhares 2 3 2 2" xfId="0"/>
    <cellStyle name="Separador de milhares 2 3 2 2 2" xfId="0"/>
    <cellStyle name="Separador de milhares 2 3 2 2 2 2" xfId="0"/>
    <cellStyle name="Separador de milhares 2 3 2 2 2 2 2" xfId="0"/>
    <cellStyle name="Separador de milhares 2 3 2 2 2 3" xfId="0"/>
    <cellStyle name="Separador de milhares 2 3 2 2 2 4" xfId="0"/>
    <cellStyle name="Separador de milhares 2 3 2 2 2 5" xfId="0"/>
    <cellStyle name="Separador de milhares 2 3 2 2 2 6" xfId="0"/>
    <cellStyle name="Separador de milhares 2 3 2 2 2 7" xfId="0"/>
    <cellStyle name="Separador de milhares 2 3 2 2 2_TRT1" xfId="0"/>
    <cellStyle name="Separador de milhares 2 3 2 2 3" xfId="0"/>
    <cellStyle name="Separador de milhares 2 3 2 2 3 2" xfId="0"/>
    <cellStyle name="Separador de milhares 2 3 2 2 4" xfId="0"/>
    <cellStyle name="Separador de milhares 2 3 2 2 5" xfId="0"/>
    <cellStyle name="Separador de milhares 2 3 2 2 6" xfId="0"/>
    <cellStyle name="Separador de milhares 2 3 2 2 7" xfId="0"/>
    <cellStyle name="Separador de milhares 2 3 2 2 8" xfId="0"/>
    <cellStyle name="Separador de milhares 2 3 2 2_00_Decisão Anexo V 2015_MEMORIAL_Oficial SOF" xfId="0"/>
    <cellStyle name="Separador de milhares 2 3 2 3" xfId="0"/>
    <cellStyle name="Separador de milhares 2 3 2 3 2" xfId="0"/>
    <cellStyle name="Separador de milhares 2 3 2 4" xfId="0"/>
    <cellStyle name="Separador de milhares 2 3 2 5" xfId="0"/>
    <cellStyle name="Separador de milhares 2 3 2 6" xfId="0"/>
    <cellStyle name="Separador de milhares 2 3 2 7" xfId="0"/>
    <cellStyle name="Separador de milhares 2 3 2 8" xfId="0"/>
    <cellStyle name="Separador de milhares 2 3 2_00_Decisão Anexo V 2015_MEMORIAL_Oficial SOF" xfId="0"/>
    <cellStyle name="Separador de milhares 2 3 3" xfId="0"/>
    <cellStyle name="Separador de milhares 2 3 3 2" xfId="0"/>
    <cellStyle name="Separador de milhares 2 3 3 2 2" xfId="0"/>
    <cellStyle name="Separador de milhares 2 3 3 3" xfId="0"/>
    <cellStyle name="Separador de milhares 2 3 3 4" xfId="0"/>
    <cellStyle name="Separador de milhares 2 3 3 5" xfId="0"/>
    <cellStyle name="Separador de milhares 2 3 3 6" xfId="0"/>
    <cellStyle name="Separador de milhares 2 3 3 7" xfId="0"/>
    <cellStyle name="Separador de milhares 2 3 3_TRT1" xfId="0"/>
    <cellStyle name="Separador de milhares 2 3 4" xfId="0"/>
    <cellStyle name="Separador de milhares 2 3 4 2" xfId="0"/>
    <cellStyle name="Separador de milhares 2 3 5" xfId="0"/>
    <cellStyle name="Separador de milhares 2 3 6" xfId="0"/>
    <cellStyle name="Separador de milhares 2 3 7" xfId="0"/>
    <cellStyle name="Separador de milhares 2 3 8" xfId="0"/>
    <cellStyle name="Separador de milhares 2 3 9" xfId="0"/>
    <cellStyle name="Separador de milhares 2 3_00_Decisão Anexo V 2015_MEMORIAL_Oficial SOF" xfId="0"/>
    <cellStyle name="Separador de milhares 2 4" xfId="0"/>
    <cellStyle name="Separador de milhares 2 4 2" xfId="0"/>
    <cellStyle name="Separador de milhares 2 4 2 2" xfId="0"/>
    <cellStyle name="Separador de milhares 2 4 3" xfId="0"/>
    <cellStyle name="Separador de milhares 2 4 4" xfId="0"/>
    <cellStyle name="Separador de milhares 2 4 5" xfId="0"/>
    <cellStyle name="Separador de milhares 2 4 6" xfId="0"/>
    <cellStyle name="Separador de milhares 2 4 7" xfId="0"/>
    <cellStyle name="Separador de milhares 2 4_TRT1" xfId="0"/>
    <cellStyle name="Separador de milhares 2 5" xfId="0"/>
    <cellStyle name="Separador de milhares 2 5 2" xfId="0"/>
    <cellStyle name="Separador de milhares 2 5 2 2" xfId="0"/>
    <cellStyle name="Separador de milhares 2 5 2 2 2" xfId="0"/>
    <cellStyle name="Separador de milhares 2 5 2 3" xfId="0"/>
    <cellStyle name="Separador de milhares 2 5 2 4" xfId="0"/>
    <cellStyle name="Separador de milhares 2 5 2 5" xfId="0"/>
    <cellStyle name="Separador de milhares 2 5 2 6" xfId="0"/>
    <cellStyle name="Separador de milhares 2 5 2 7" xfId="0"/>
    <cellStyle name="Separador de milhares 2 5 2_TRT1" xfId="0"/>
    <cellStyle name="Separador de milhares 2 5 3" xfId="0"/>
    <cellStyle name="Separador de milhares 2 5 3 2" xfId="0"/>
    <cellStyle name="Separador de milhares 2 5 4" xfId="0"/>
    <cellStyle name="Separador de milhares 2 5 5" xfId="0"/>
    <cellStyle name="Separador de milhares 2 5 6" xfId="0"/>
    <cellStyle name="Separador de milhares 2 5 7" xfId="0"/>
    <cellStyle name="Separador de milhares 2 5 8" xfId="0"/>
    <cellStyle name="Separador de milhares 2 5_00_Decisão Anexo V 2015_MEMORIAL_Oficial SOF" xfId="0"/>
    <cellStyle name="Separador de milhares 2 6" xfId="0"/>
    <cellStyle name="Separador de milhares 2 6 2" xfId="0"/>
    <cellStyle name="Separador de milhares 2 7" xfId="0"/>
    <cellStyle name="Separador de milhares 2 8" xfId="0"/>
    <cellStyle name="Separador de milhares 2 9" xfId="0"/>
    <cellStyle name="Separador de milhares 2_00_Decisão Anexo V 2015_MEMORIAL_Oficial SOF" xfId="0"/>
    <cellStyle name="Separador de milhares 3" xfId="0"/>
    <cellStyle name="Separador de milhares 3 2" xfId="0"/>
    <cellStyle name="Separador de milhares 3 2 2" xfId="0"/>
    <cellStyle name="Separador de milhares 3 2 2 2" xfId="0"/>
    <cellStyle name="Separador de milhares 3 2 3" xfId="0"/>
    <cellStyle name="Separador de milhares 3 2 4" xfId="0"/>
    <cellStyle name="Separador de milhares 3 2 5" xfId="0"/>
    <cellStyle name="Separador de milhares 3 2 6" xfId="0"/>
    <cellStyle name="Separador de milhares 3 2 7" xfId="0"/>
    <cellStyle name="Separador de milhares 3 2_TRT1" xfId="0"/>
    <cellStyle name="Separador de milhares 3 3" xfId="0"/>
    <cellStyle name="Separador de milhares 3 3 2" xfId="0"/>
    <cellStyle name="Separador de milhares 3 3 2 2" xfId="0"/>
    <cellStyle name="Separador de milhares 3 3 3" xfId="0"/>
    <cellStyle name="Separador de milhares 3 3 4" xfId="0"/>
    <cellStyle name="Separador de milhares 3 3 5" xfId="0"/>
    <cellStyle name="Separador de milhares 3 3 6" xfId="0"/>
    <cellStyle name="Separador de milhares 3 3 7" xfId="0"/>
    <cellStyle name="Separador de milhares 3 3_TRT1" xfId="0"/>
    <cellStyle name="Separador de milhares 3 4" xfId="0"/>
    <cellStyle name="Separador de milhares 3 4 2" xfId="0"/>
    <cellStyle name="Separador de milhares 3 5" xfId="0"/>
    <cellStyle name="Separador de milhares 3 6" xfId="0"/>
    <cellStyle name="Separador de milhares 3 7" xfId="0"/>
    <cellStyle name="Separador de milhares 3 8" xfId="0"/>
    <cellStyle name="Separador de milhares 3 9" xfId="0"/>
    <cellStyle name="Separador de milhares 3_00_Decisão Anexo V 2015_MEMORIAL_Oficial SOF" xfId="0"/>
    <cellStyle name="Separador de milhares 4" xfId="0"/>
    <cellStyle name="Separador de milhares 4 2" xfId="0"/>
    <cellStyle name="Separador de milhares 4 2 2" xfId="0"/>
    <cellStyle name="Separador de milhares 4 3" xfId="0"/>
    <cellStyle name="Separador de milhares 4 4" xfId="0"/>
    <cellStyle name="Separador de milhares 4 5" xfId="0"/>
    <cellStyle name="Separador de milhares 4 6" xfId="0"/>
    <cellStyle name="Separador de milhares 4 7" xfId="0"/>
    <cellStyle name="Separador de milhares 4_TRT1" xfId="0"/>
    <cellStyle name="Separador de milhares 5" xfId="0"/>
    <cellStyle name="Separador de milhares 5 2" xfId="0"/>
    <cellStyle name="Separador de milhares 5 2 2" xfId="0"/>
    <cellStyle name="Separador de milhares 5 3" xfId="0"/>
    <cellStyle name="Separador de milhares 5 4" xfId="0"/>
    <cellStyle name="Separador de milhares 5 5" xfId="0"/>
    <cellStyle name="Separador de milhares 5 6" xfId="0"/>
    <cellStyle name="Separador de milhares 5 7" xfId="0"/>
    <cellStyle name="Separador de milhares 5_TRT1" xfId="0"/>
    <cellStyle name="Separador de milhares 6" xfId="0"/>
    <cellStyle name="Separador de milhares 6 2" xfId="0"/>
    <cellStyle name="Separador de milhares 6 2 2" xfId="0"/>
    <cellStyle name="Separador de milhares 6 3" xfId="0"/>
    <cellStyle name="Separador de milhares 6 4" xfId="0"/>
    <cellStyle name="Separador de milhares 6 5" xfId="0"/>
    <cellStyle name="Separador de milhares 6 6" xfId="0"/>
    <cellStyle name="Separador de milhares 6 7" xfId="0"/>
    <cellStyle name="Separador de milhares 6_TRT1" xfId="0"/>
    <cellStyle name="Separador de milhares 7" xfId="0"/>
    <cellStyle name="Separador de milhares 7 2" xfId="0"/>
    <cellStyle name="Separador de milhares 7 2 2" xfId="0"/>
    <cellStyle name="Separador de milhares 7 3" xfId="0"/>
    <cellStyle name="Separador de milhares 7 4" xfId="0"/>
    <cellStyle name="Separador de milhares 7 5" xfId="0"/>
    <cellStyle name="Separador de milhares 7 6" xfId="0"/>
    <cellStyle name="Separador de milhares 7 7" xfId="0"/>
    <cellStyle name="Separador de milhares 7_TRT1" xfId="0"/>
    <cellStyle name="Separador de milhares 8" xfId="0"/>
    <cellStyle name="Separador de milhares 8 2" xfId="0"/>
    <cellStyle name="Separador de milhares 8 3" xfId="0"/>
    <cellStyle name="Separador de milhares 8 4" xfId="0"/>
    <cellStyle name="Separador de milhares 8 5" xfId="0"/>
    <cellStyle name="Separador de milhares 8 6" xfId="0"/>
    <cellStyle name="Separador de milhares 8_TRT1" xfId="0"/>
    <cellStyle name="Separador de milhares 9" xfId="0"/>
    <cellStyle name="Separador de milhares 9 2" xfId="0"/>
    <cellStyle name="Separador de milhares 9 2 2" xfId="0"/>
    <cellStyle name="Separador de milhares 9 3" xfId="0"/>
    <cellStyle name="Separador de milhares 9 4" xfId="0"/>
    <cellStyle name="Separador de milhares 9 5" xfId="0"/>
    <cellStyle name="Separador de milhares 9 6" xfId="0"/>
    <cellStyle name="Separador de milhares 9 7" xfId="0"/>
    <cellStyle name="Separador de milhares 9_TRT1" xfId="0"/>
    <cellStyle name="Status 25" xfId="0"/>
    <cellStyle name="TableStyleLight1" xfId="0"/>
    <cellStyle name="TableStyleLight1 10" xfId="0"/>
    <cellStyle name="TableStyleLight1 2" xfId="0"/>
    <cellStyle name="TableStyleLight1 2 2" xfId="0"/>
    <cellStyle name="TableStyleLight1 2 2 2" xfId="0"/>
    <cellStyle name="TableStyleLight1 2 3" xfId="0"/>
    <cellStyle name="TableStyleLight1 2 4" xfId="0"/>
    <cellStyle name="TableStyleLight1 2 5" xfId="0"/>
    <cellStyle name="TableStyleLight1 2_TRT1" xfId="0"/>
    <cellStyle name="TableStyleLight1 3" xfId="0"/>
    <cellStyle name="TableStyleLight1 3 2" xfId="0"/>
    <cellStyle name="TableStyleLight1 3 2 2" xfId="0"/>
    <cellStyle name="TableStyleLight1 3 3" xfId="0"/>
    <cellStyle name="TableStyleLight1 3 4" xfId="0"/>
    <cellStyle name="TableStyleLight1 3 5" xfId="0"/>
    <cellStyle name="TableStyleLight1 3 6" xfId="0"/>
    <cellStyle name="TableStyleLight1 3_TRT1" xfId="0"/>
    <cellStyle name="TableStyleLight1 4" xfId="0"/>
    <cellStyle name="TableStyleLight1 4 2" xfId="0"/>
    <cellStyle name="TableStyleLight1 5" xfId="0"/>
    <cellStyle name="TableStyleLight1 5 2" xfId="0"/>
    <cellStyle name="TableStyleLight1 5 3" xfId="0"/>
    <cellStyle name="TableStyleLight1 5 4" xfId="0"/>
    <cellStyle name="TableStyleLight1 5 5" xfId="0"/>
    <cellStyle name="TableStyleLight1 5_TRT3" xfId="0"/>
    <cellStyle name="TableStyleLight1 6" xfId="0"/>
    <cellStyle name="TableStyleLight1 7" xfId="0"/>
    <cellStyle name="TableStyleLight1 8" xfId="0"/>
    <cellStyle name="TableStyleLight1 9" xfId="0"/>
    <cellStyle name="TableStyleLight1_00_Decisão Anexo V 2015_MEMORIAL_Oficial SOF" xfId="0"/>
    <cellStyle name="Text 26" xfId="0"/>
    <cellStyle name="Texto de Aviso 2" xfId="0"/>
    <cellStyle name="Texto de Aviso 2 2" xfId="0"/>
    <cellStyle name="Texto de Aviso 2 2 2" xfId="0"/>
    <cellStyle name="Texto de Aviso 2 2 3" xfId="0"/>
    <cellStyle name="Texto de Aviso 2 2 4" xfId="0"/>
    <cellStyle name="Texto de Aviso 2 2 5" xfId="0"/>
    <cellStyle name="Texto de Aviso 2 2_TRT1" xfId="0"/>
    <cellStyle name="Texto de Aviso 2 3" xfId="0"/>
    <cellStyle name="Texto de Aviso 2 4" xfId="0"/>
    <cellStyle name="Texto de Aviso 2 5" xfId="0"/>
    <cellStyle name="Texto de Aviso 2 6" xfId="0"/>
    <cellStyle name="Texto de Aviso 2_05_Impactos_Demais PLs_2013_Dados CNJ de jul-12" xfId="0"/>
    <cellStyle name="Texto de Aviso 3" xfId="0"/>
    <cellStyle name="Texto de Aviso 3 2" xfId="0"/>
    <cellStyle name="Texto de Aviso 3 3" xfId="0"/>
    <cellStyle name="Texto de Aviso 3 4" xfId="0"/>
    <cellStyle name="Texto de Aviso 3 5" xfId="0"/>
    <cellStyle name="Texto de Aviso 3_TRT1" xfId="0"/>
    <cellStyle name="Texto de Aviso 4" xfId="0"/>
    <cellStyle name="Texto de Aviso 4 2" xfId="0"/>
    <cellStyle name="Texto de Aviso 4 3" xfId="0"/>
    <cellStyle name="Texto de Aviso 4 4" xfId="0"/>
    <cellStyle name="Texto de Aviso 4 5" xfId="0"/>
    <cellStyle name="Texto de Aviso 4_TRT1" xfId="0"/>
    <cellStyle name="Texto Explicativo 10" xfId="0"/>
    <cellStyle name="Texto Explicativo 11" xfId="0"/>
    <cellStyle name="Texto Explicativo 12" xfId="0"/>
    <cellStyle name="Texto Explicativo 2" xfId="0"/>
    <cellStyle name="Texto Explicativo 2 2" xfId="0"/>
    <cellStyle name="Texto Explicativo 2 2 2" xfId="0"/>
    <cellStyle name="Texto Explicativo 2 2 3" xfId="0"/>
    <cellStyle name="Texto Explicativo 2 2 4" xfId="0"/>
    <cellStyle name="Texto Explicativo 2 2 5" xfId="0"/>
    <cellStyle name="Texto Explicativo 2 2_TRT1" xfId="0"/>
    <cellStyle name="Texto Explicativo 2 3" xfId="0"/>
    <cellStyle name="Texto Explicativo 2 4" xfId="0"/>
    <cellStyle name="Texto Explicativo 2 5" xfId="0"/>
    <cellStyle name="Texto Explicativo 2 6" xfId="0"/>
    <cellStyle name="Texto Explicativo 2_05_Impactos_Demais PLs_2013_Dados CNJ de jul-12" xfId="0"/>
    <cellStyle name="Texto Explicativo 3" xfId="0"/>
    <cellStyle name="Texto Explicativo 3 2" xfId="0"/>
    <cellStyle name="Texto Explicativo 3 3" xfId="0"/>
    <cellStyle name="Texto Explicativo 3 4" xfId="0"/>
    <cellStyle name="Texto Explicativo 3 5" xfId="0"/>
    <cellStyle name="Texto Explicativo 3_TRT1" xfId="0"/>
    <cellStyle name="Texto Explicativo 4" xfId="0"/>
    <cellStyle name="Texto Explicativo 4 2" xfId="0"/>
    <cellStyle name="Texto Explicativo 4 3" xfId="0"/>
    <cellStyle name="Texto Explicativo 4 4" xfId="0"/>
    <cellStyle name="Texto Explicativo 4 5" xfId="0"/>
    <cellStyle name="Texto Explicativo 4_TRT1" xfId="0"/>
    <cellStyle name="Texto Explicativo 5" xfId="0"/>
    <cellStyle name="Texto Explicativo 6" xfId="0"/>
    <cellStyle name="Texto Explicativo 7" xfId="0"/>
    <cellStyle name="Texto Explicativo 8" xfId="0"/>
    <cellStyle name="Texto Explicativo 9" xfId="0"/>
    <cellStyle name="Texto, derecha" xfId="0"/>
    <cellStyle name="Texto, derecha 2" xfId="0"/>
    <cellStyle name="Texto, derecha 3" xfId="0"/>
    <cellStyle name="Texto, derecha 4" xfId="0"/>
    <cellStyle name="Texto, derecha 5" xfId="0"/>
    <cellStyle name="Texto, derecha_TRT1" xfId="0"/>
    <cellStyle name="Texto, izquierda" xfId="0"/>
    <cellStyle name="Texto, izquierda 2" xfId="0"/>
    <cellStyle name="Texto, izquierda 3" xfId="0"/>
    <cellStyle name="Texto, izquierda 4" xfId="0"/>
    <cellStyle name="Texto, izquierda 5" xfId="0"/>
    <cellStyle name="Texto, izquierda_TRT1" xfId="0"/>
    <cellStyle name="Title" xfId="0"/>
    <cellStyle name="Title 2" xfId="0"/>
    <cellStyle name="Title 3" xfId="0"/>
    <cellStyle name="Title 4" xfId="0"/>
    <cellStyle name="Title 5" xfId="0"/>
    <cellStyle name="Title_TRT1" xfId="0"/>
    <cellStyle name="Titulo" xfId="0"/>
    <cellStyle name="Titulo 10" xfId="0"/>
    <cellStyle name="Titulo 11" xfId="0"/>
    <cellStyle name="Titulo 2" xfId="0"/>
    <cellStyle name="Titulo 3" xfId="0"/>
    <cellStyle name="Titulo 4" xfId="0"/>
    <cellStyle name="Titulo 5" xfId="0"/>
    <cellStyle name="Titulo 6" xfId="0"/>
    <cellStyle name="Titulo 7" xfId="0"/>
    <cellStyle name="Titulo 8" xfId="0"/>
    <cellStyle name="Titulo 9" xfId="0"/>
    <cellStyle name="Titulo1" xfId="0"/>
    <cellStyle name="Titulo1 2" xfId="0"/>
    <cellStyle name="Titulo1 3" xfId="0"/>
    <cellStyle name="Titulo1 4" xfId="0"/>
    <cellStyle name="Titulo1 5" xfId="0"/>
    <cellStyle name="Titulo1 6" xfId="0"/>
    <cellStyle name="Titulo1_TRT1" xfId="0"/>
    <cellStyle name="Titulo2" xfId="0"/>
    <cellStyle name="Titulo2 2" xfId="0"/>
    <cellStyle name="Titulo2 3" xfId="0"/>
    <cellStyle name="Titulo2 4" xfId="0"/>
    <cellStyle name="Titulo2 5" xfId="0"/>
    <cellStyle name="Titulo2 6" xfId="0"/>
    <cellStyle name="Titulo2_TRT1" xfId="0"/>
    <cellStyle name="Titulo_00_Equalização ASMED_SOF" xfId="0"/>
    <cellStyle name="Total 2" xfId="0"/>
    <cellStyle name="Total 2 10" xfId="0"/>
    <cellStyle name="Total 2 11" xfId="0"/>
    <cellStyle name="Total 2 12" xfId="0"/>
    <cellStyle name="Total 2 13" xfId="0"/>
    <cellStyle name="Total 2 14" xfId="0"/>
    <cellStyle name="Total 2 15" xfId="0"/>
    <cellStyle name="Total 2 16" xfId="0"/>
    <cellStyle name="Total 2 17" xfId="0"/>
    <cellStyle name="Total 2 18" xfId="0"/>
    <cellStyle name="Total 2 19" xfId="0"/>
    <cellStyle name="Total 2 2" xfId="0"/>
    <cellStyle name="Total 2 2 10" xfId="0"/>
    <cellStyle name="Total 2 2 11" xfId="0"/>
    <cellStyle name="Total 2 2 12" xfId="0"/>
    <cellStyle name="Total 2 2 13" xfId="0"/>
    <cellStyle name="Total 2 2 14" xfId="0"/>
    <cellStyle name="Total 2 2 15" xfId="0"/>
    <cellStyle name="Total 2 2 16" xfId="0"/>
    <cellStyle name="Total 2 2 17" xfId="0"/>
    <cellStyle name="Total 2 2 18" xfId="0"/>
    <cellStyle name="Total 2 2 19" xfId="0"/>
    <cellStyle name="Total 2 2 2" xfId="0"/>
    <cellStyle name="Total 2 2 2 2" xfId="0"/>
    <cellStyle name="Total 2 2 2 3" xfId="0"/>
    <cellStyle name="Total 2 2 2 4" xfId="0"/>
    <cellStyle name="Total 2 2 2 5" xfId="0"/>
    <cellStyle name="Total 2 2 20" xfId="0"/>
    <cellStyle name="Total 2 2 21" xfId="0"/>
    <cellStyle name="Total 2 2 22" xfId="0"/>
    <cellStyle name="Total 2 2 23" xfId="0"/>
    <cellStyle name="Total 2 2 24" xfId="0"/>
    <cellStyle name="Total 2 2 2_TRT3" xfId="0"/>
    <cellStyle name="Total 2 2 3" xfId="0"/>
    <cellStyle name="Total 2 2 3 2" xfId="0"/>
    <cellStyle name="Total 2 2 3 3" xfId="0"/>
    <cellStyle name="Total 2 2 3 4" xfId="0"/>
    <cellStyle name="Total 2 2 3_TRT3" xfId="0"/>
    <cellStyle name="Total 2 2 4" xfId="0"/>
    <cellStyle name="Total 2 2 5" xfId="0"/>
    <cellStyle name="Total 2 2 6" xfId="0"/>
    <cellStyle name="Total 2 2 7" xfId="0"/>
    <cellStyle name="Total 2 2 8" xfId="0"/>
    <cellStyle name="Total 2 2 9" xfId="0"/>
    <cellStyle name="Total 2 20" xfId="0"/>
    <cellStyle name="Total 2 21" xfId="0"/>
    <cellStyle name="Total 2 22" xfId="0"/>
    <cellStyle name="Total 2 23" xfId="0"/>
    <cellStyle name="Total 2 24" xfId="0"/>
    <cellStyle name="Total 2 25" xfId="0"/>
    <cellStyle name="Total 2 2_TRT1" xfId="0"/>
    <cellStyle name="Total 2 3" xfId="0"/>
    <cellStyle name="Total 2 3 2" xfId="0"/>
    <cellStyle name="Total 2 3 3" xfId="0"/>
    <cellStyle name="Total 2 3 4" xfId="0"/>
    <cellStyle name="Total 2 3 5" xfId="0"/>
    <cellStyle name="Total 2 3_TRT3" xfId="0"/>
    <cellStyle name="Total 2 4" xfId="0"/>
    <cellStyle name="Total 2 4 2" xfId="0"/>
    <cellStyle name="Total 2 4 3" xfId="0"/>
    <cellStyle name="Total 2 4 4" xfId="0"/>
    <cellStyle name="Total 2 4_TRT3" xfId="0"/>
    <cellStyle name="Total 2 5" xfId="0"/>
    <cellStyle name="Total 2 6" xfId="0"/>
    <cellStyle name="Total 2 7" xfId="0"/>
    <cellStyle name="Total 2 8" xfId="0"/>
    <cellStyle name="Total 2 9" xfId="0"/>
    <cellStyle name="Total 2_05_Impactos_Demais PLs_2013_Dados CNJ de jul-12" xfId="0"/>
    <cellStyle name="Total 3" xfId="0"/>
    <cellStyle name="Total 3 10" xfId="0"/>
    <cellStyle name="Total 3 11" xfId="0"/>
    <cellStyle name="Total 3 12" xfId="0"/>
    <cellStyle name="Total 3 13" xfId="0"/>
    <cellStyle name="Total 3 14" xfId="0"/>
    <cellStyle name="Total 3 15" xfId="0"/>
    <cellStyle name="Total 3 16" xfId="0"/>
    <cellStyle name="Total 3 17" xfId="0"/>
    <cellStyle name="Total 3 18" xfId="0"/>
    <cellStyle name="Total 3 19" xfId="0"/>
    <cellStyle name="Total 3 2" xfId="0"/>
    <cellStyle name="Total 3 2 2" xfId="0"/>
    <cellStyle name="Total 3 2 3" xfId="0"/>
    <cellStyle name="Total 3 2 4" xfId="0"/>
    <cellStyle name="Total 3 2 5" xfId="0"/>
    <cellStyle name="Total 3 20" xfId="0"/>
    <cellStyle name="Total 3 21" xfId="0"/>
    <cellStyle name="Total 3 22" xfId="0"/>
    <cellStyle name="Total 3 23" xfId="0"/>
    <cellStyle name="Total 3 24" xfId="0"/>
    <cellStyle name="Total 3 2_TRT3" xfId="0"/>
    <cellStyle name="Total 3 3" xfId="0"/>
    <cellStyle name="Total 3 3 2" xfId="0"/>
    <cellStyle name="Total 3 3 3" xfId="0"/>
    <cellStyle name="Total 3 3 4" xfId="0"/>
    <cellStyle name="Total 3 3_TRT3" xfId="0"/>
    <cellStyle name="Total 3 4" xfId="0"/>
    <cellStyle name="Total 3 5" xfId="0"/>
    <cellStyle name="Total 3 6" xfId="0"/>
    <cellStyle name="Total 3 7" xfId="0"/>
    <cellStyle name="Total 3 8" xfId="0"/>
    <cellStyle name="Total 3 9" xfId="0"/>
    <cellStyle name="Total 3_TRT1" xfId="0"/>
    <cellStyle name="Total 4" xfId="0"/>
    <cellStyle name="Total 4 10" xfId="0"/>
    <cellStyle name="Total 4 11" xfId="0"/>
    <cellStyle name="Total 4 12" xfId="0"/>
    <cellStyle name="Total 4 13" xfId="0"/>
    <cellStyle name="Total 4 14" xfId="0"/>
    <cellStyle name="Total 4 15" xfId="0"/>
    <cellStyle name="Total 4 16" xfId="0"/>
    <cellStyle name="Total 4 17" xfId="0"/>
    <cellStyle name="Total 4 18" xfId="0"/>
    <cellStyle name="Total 4 19" xfId="0"/>
    <cellStyle name="Total 4 2" xfId="0"/>
    <cellStyle name="Total 4 2 2" xfId="0"/>
    <cellStyle name="Total 4 2 3" xfId="0"/>
    <cellStyle name="Total 4 2 4" xfId="0"/>
    <cellStyle name="Total 4 2 5" xfId="0"/>
    <cellStyle name="Total 4 20" xfId="0"/>
    <cellStyle name="Total 4 21" xfId="0"/>
    <cellStyle name="Total 4 22" xfId="0"/>
    <cellStyle name="Total 4 23" xfId="0"/>
    <cellStyle name="Total 4 24" xfId="0"/>
    <cellStyle name="Total 4 2_TRT3" xfId="0"/>
    <cellStyle name="Total 4 3" xfId="0"/>
    <cellStyle name="Total 4 3 2" xfId="0"/>
    <cellStyle name="Total 4 3 3" xfId="0"/>
    <cellStyle name="Total 4 3 4" xfId="0"/>
    <cellStyle name="Total 4 3_TRT3" xfId="0"/>
    <cellStyle name="Total 4 4" xfId="0"/>
    <cellStyle name="Total 4 5" xfId="0"/>
    <cellStyle name="Total 4 6" xfId="0"/>
    <cellStyle name="Total 4 7" xfId="0"/>
    <cellStyle name="Total 4 8" xfId="0"/>
    <cellStyle name="Total 4 9" xfId="0"/>
    <cellStyle name="Total 4_TRT1" xfId="0"/>
    <cellStyle name="Título 1 1" xfId="0"/>
    <cellStyle name="Título 1 1 2" xfId="0"/>
    <cellStyle name="Título 1 1 3" xfId="0"/>
    <cellStyle name="Título 1 1 4" xfId="0"/>
    <cellStyle name="Título 1 1 5" xfId="0"/>
    <cellStyle name="Título 1 1 6" xfId="0"/>
    <cellStyle name="Título 1 1_TRT1" xfId="0"/>
    <cellStyle name="Título 1 2" xfId="0"/>
    <cellStyle name="Título 1 2 2" xfId="0"/>
    <cellStyle name="Título 1 2 2 2" xfId="0"/>
    <cellStyle name="Título 1 2 2 3" xfId="0"/>
    <cellStyle name="Título 1 2 2 4" xfId="0"/>
    <cellStyle name="Título 1 2 2 5" xfId="0"/>
    <cellStyle name="Título 1 2 2 6" xfId="0"/>
    <cellStyle name="Título 1 2 2_TRT1" xfId="0"/>
    <cellStyle name="Título 1 2 3" xfId="0"/>
    <cellStyle name="Título 1 2 4" xfId="0"/>
    <cellStyle name="Título 1 2 5" xfId="0"/>
    <cellStyle name="Título 1 2 6" xfId="0"/>
    <cellStyle name="Título 1 2 7" xfId="0"/>
    <cellStyle name="Título 1 2_05_Impactos_Demais PLs_2013_Dados CNJ de jul-12" xfId="0"/>
    <cellStyle name="Título 1 3" xfId="0"/>
    <cellStyle name="Título 1 3 2" xfId="0"/>
    <cellStyle name="Título 1 3 3" xfId="0"/>
    <cellStyle name="Título 1 3 4" xfId="0"/>
    <cellStyle name="Título 1 3 5" xfId="0"/>
    <cellStyle name="Título 1 3 6" xfId="0"/>
    <cellStyle name="Título 1 3_TRT1" xfId="0"/>
    <cellStyle name="Título 1 4" xfId="0"/>
    <cellStyle name="Título 1 4 2" xfId="0"/>
    <cellStyle name="Título 1 4 3" xfId="0"/>
    <cellStyle name="Título 1 4 4" xfId="0"/>
    <cellStyle name="Título 1 4 5" xfId="0"/>
    <cellStyle name="Título 1 4 6" xfId="0"/>
    <cellStyle name="Título 1 4_TRT1" xfId="0"/>
    <cellStyle name="Título 10" xfId="0"/>
    <cellStyle name="Título 10 2" xfId="0"/>
    <cellStyle name="Título 10 3" xfId="0"/>
    <cellStyle name="Título 10 4" xfId="0"/>
    <cellStyle name="Título 10 5" xfId="0"/>
    <cellStyle name="Título 10_TRT1" xfId="0"/>
    <cellStyle name="Título 11" xfId="0"/>
    <cellStyle name="Título 11 2" xfId="0"/>
    <cellStyle name="Título 11 3" xfId="0"/>
    <cellStyle name="Título 11 4" xfId="0"/>
    <cellStyle name="Título 11 5" xfId="0"/>
    <cellStyle name="Título 11_TRT1" xfId="0"/>
    <cellStyle name="Título 12" xfId="0"/>
    <cellStyle name="Título 13" xfId="0"/>
    <cellStyle name="Título 14" xfId="0"/>
    <cellStyle name="Título 2 2" xfId="0"/>
    <cellStyle name="Título 2 2 2" xfId="0"/>
    <cellStyle name="Título 2 2 2 2" xfId="0"/>
    <cellStyle name="Título 2 2 2 3" xfId="0"/>
    <cellStyle name="Título 2 2 2 4" xfId="0"/>
    <cellStyle name="Título 2 2 2 5" xfId="0"/>
    <cellStyle name="Título 2 2 2 6" xfId="0"/>
    <cellStyle name="Título 2 2 2_TRT1" xfId="0"/>
    <cellStyle name="Título 2 2 3" xfId="0"/>
    <cellStyle name="Título 2 2 4" xfId="0"/>
    <cellStyle name="Título 2 2 5" xfId="0"/>
    <cellStyle name="Título 2 2 6" xfId="0"/>
    <cellStyle name="Título 2 2 7" xfId="0"/>
    <cellStyle name="Título 2 2_05_Impactos_Demais PLs_2013_Dados CNJ de jul-12" xfId="0"/>
    <cellStyle name="Título 2 3" xfId="0"/>
    <cellStyle name="Título 2 3 2" xfId="0"/>
    <cellStyle name="Título 2 3 3" xfId="0"/>
    <cellStyle name="Título 2 3 4" xfId="0"/>
    <cellStyle name="Título 2 3 5" xfId="0"/>
    <cellStyle name="Título 2 3 6" xfId="0"/>
    <cellStyle name="Título 2 3_TRT1" xfId="0"/>
    <cellStyle name="Título 2 4" xfId="0"/>
    <cellStyle name="Título 2 4 2" xfId="0"/>
    <cellStyle name="Título 2 4 3" xfId="0"/>
    <cellStyle name="Título 2 4 4" xfId="0"/>
    <cellStyle name="Título 2 4 5" xfId="0"/>
    <cellStyle name="Título 2 4 6" xfId="0"/>
    <cellStyle name="Título 2 4_TRT1" xfId="0"/>
    <cellStyle name="Título 3 2" xfId="0"/>
    <cellStyle name="Título 3 2 2" xfId="0"/>
    <cellStyle name="Título 3 2 2 2" xfId="0"/>
    <cellStyle name="Título 3 2 2 3" xfId="0"/>
    <cellStyle name="Título 3 2 2 4" xfId="0"/>
    <cellStyle name="Título 3 2 2 5" xfId="0"/>
    <cellStyle name="Título 3 2 2 6" xfId="0"/>
    <cellStyle name="Título 3 2 2_TRT1" xfId="0"/>
    <cellStyle name="Título 3 2 3" xfId="0"/>
    <cellStyle name="Título 3 2 4" xfId="0"/>
    <cellStyle name="Título 3 2 5" xfId="0"/>
    <cellStyle name="Título 3 2 6" xfId="0"/>
    <cellStyle name="Título 3 2 7" xfId="0"/>
    <cellStyle name="Título 3 2_05_Impactos_Demais PLs_2013_Dados CNJ de jul-12" xfId="0"/>
    <cellStyle name="Título 3 3" xfId="0"/>
    <cellStyle name="Título 3 3 2" xfId="0"/>
    <cellStyle name="Título 3 3 3" xfId="0"/>
    <cellStyle name="Título 3 3 4" xfId="0"/>
    <cellStyle name="Título 3 3 5" xfId="0"/>
    <cellStyle name="Título 3 3 6" xfId="0"/>
    <cellStyle name="Título 3 3_TRT1" xfId="0"/>
    <cellStyle name="Título 3 4" xfId="0"/>
    <cellStyle name="Título 3 4 2" xfId="0"/>
    <cellStyle name="Título 3 4 3" xfId="0"/>
    <cellStyle name="Título 3 4 4" xfId="0"/>
    <cellStyle name="Título 3 4 5" xfId="0"/>
    <cellStyle name="Título 3 4 6" xfId="0"/>
    <cellStyle name="Título 3 4_TRT1" xfId="0"/>
    <cellStyle name="Título 4 2" xfId="0"/>
    <cellStyle name="Título 4 2 2" xfId="0"/>
    <cellStyle name="Título 4 2 2 2" xfId="0"/>
    <cellStyle name="Título 4 2 2 3" xfId="0"/>
    <cellStyle name="Título 4 2 2 4" xfId="0"/>
    <cellStyle name="Título 4 2 2 5" xfId="0"/>
    <cellStyle name="Título 4 2 2_TRT1" xfId="0"/>
    <cellStyle name="Título 4 2 3" xfId="0"/>
    <cellStyle name="Título 4 2 4" xfId="0"/>
    <cellStyle name="Título 4 2 5" xfId="0"/>
    <cellStyle name="Título 4 2 6" xfId="0"/>
    <cellStyle name="Título 4 2_05_Impactos_Demais PLs_2013_Dados CNJ de jul-12" xfId="0"/>
    <cellStyle name="Título 4 3" xfId="0"/>
    <cellStyle name="Título 4 3 2" xfId="0"/>
    <cellStyle name="Título 4 3 3" xfId="0"/>
    <cellStyle name="Título 4 3 4" xfId="0"/>
    <cellStyle name="Título 4 3 5" xfId="0"/>
    <cellStyle name="Título 4 3_TRT1" xfId="0"/>
    <cellStyle name="Título 4 4" xfId="0"/>
    <cellStyle name="Título 4 4 2" xfId="0"/>
    <cellStyle name="Título 4 4 3" xfId="0"/>
    <cellStyle name="Título 4 4 4" xfId="0"/>
    <cellStyle name="Título 4 4 5" xfId="0"/>
    <cellStyle name="Título 4 4_TRT1" xfId="0"/>
    <cellStyle name="Título 5" xfId="0"/>
    <cellStyle name="Título 5 2" xfId="0"/>
    <cellStyle name="Título 5 2 2" xfId="0"/>
    <cellStyle name="Título 5 2 3" xfId="0"/>
    <cellStyle name="Título 5 2 4" xfId="0"/>
    <cellStyle name="Título 5 2 5" xfId="0"/>
    <cellStyle name="Título 5 2_TRT1" xfId="0"/>
    <cellStyle name="Título 5 3" xfId="0"/>
    <cellStyle name="Título 5 3 2" xfId="0"/>
    <cellStyle name="Título 5 3 3" xfId="0"/>
    <cellStyle name="Título 5 3 4" xfId="0"/>
    <cellStyle name="Título 5 3 5" xfId="0"/>
    <cellStyle name="Título 5 3_TRT1" xfId="0"/>
    <cellStyle name="Título 5 4" xfId="0"/>
    <cellStyle name="Título 5 5" xfId="0"/>
    <cellStyle name="Título 5 6" xfId="0"/>
    <cellStyle name="Título 5 7" xfId="0"/>
    <cellStyle name="Título 5_05_Impactos_Demais PLs_2013_Dados CNJ de jul-12" xfId="0"/>
    <cellStyle name="Título 6" xfId="0"/>
    <cellStyle name="Título 6 2" xfId="0"/>
    <cellStyle name="Título 6 2 2" xfId="0"/>
    <cellStyle name="Título 6 2 3" xfId="0"/>
    <cellStyle name="Título 6 2 4" xfId="0"/>
    <cellStyle name="Título 6 2 5" xfId="0"/>
    <cellStyle name="Título 6 2_TRT1" xfId="0"/>
    <cellStyle name="Título 6 3" xfId="0"/>
    <cellStyle name="Título 6 4" xfId="0"/>
    <cellStyle name="Título 6 5" xfId="0"/>
    <cellStyle name="Título 6 6" xfId="0"/>
    <cellStyle name="Título 6_34" xfId="0"/>
    <cellStyle name="Título 7" xfId="0"/>
    <cellStyle name="Título 7 2" xfId="0"/>
    <cellStyle name="Título 7 3" xfId="0"/>
    <cellStyle name="Título 7 4" xfId="0"/>
    <cellStyle name="Título 7 5" xfId="0"/>
    <cellStyle name="Título 7_TRT1" xfId="0"/>
    <cellStyle name="Título 8" xfId="0"/>
    <cellStyle name="Título 8 2" xfId="0"/>
    <cellStyle name="Título 8 3" xfId="0"/>
    <cellStyle name="Título 8 4" xfId="0"/>
    <cellStyle name="Título 8 5" xfId="0"/>
    <cellStyle name="Título 8_TRT1" xfId="0"/>
    <cellStyle name="Título 9" xfId="0"/>
    <cellStyle name="Título 9 2" xfId="0"/>
    <cellStyle name="Título 9 3" xfId="0"/>
    <cellStyle name="Título 9 4" xfId="0"/>
    <cellStyle name="Título 9 5" xfId="0"/>
    <cellStyle name="Título 9_TRT1" xfId="0"/>
    <cellStyle name="V¡rgula" xfId="0"/>
    <cellStyle name="V¡rgula 2" xfId="0"/>
    <cellStyle name="V¡rgula 3" xfId="0"/>
    <cellStyle name="V¡rgula 4" xfId="0"/>
    <cellStyle name="V¡rgula 5" xfId="0"/>
    <cellStyle name="V¡rgula0" xfId="0"/>
    <cellStyle name="V¡rgula0 2" xfId="0"/>
    <cellStyle name="V¡rgula0 3" xfId="0"/>
    <cellStyle name="V¡rgula0 4" xfId="0"/>
    <cellStyle name="V¡rgula0 5" xfId="0"/>
    <cellStyle name="V¡rgula0_TRT1" xfId="0"/>
    <cellStyle name="V¡rgula_TRT1" xfId="0"/>
    <cellStyle name="Vírgul - Estilo1" xfId="0"/>
    <cellStyle name="Vírgul - Estilo1 2" xfId="0"/>
    <cellStyle name="Vírgul - Estilo1 3" xfId="0"/>
    <cellStyle name="Vírgul - Estilo1 4" xfId="0"/>
    <cellStyle name="Vírgul - Estilo1 5" xfId="0"/>
    <cellStyle name="Vírgul - Estilo1_TRT3" xfId="0"/>
    <cellStyle name="Vírgula 2" xfId="0"/>
    <cellStyle name="Vírgula 2 10" xfId="0"/>
    <cellStyle name="Vírgula 2 11" xfId="0"/>
    <cellStyle name="Vírgula 2 12" xfId="0"/>
    <cellStyle name="Vírgula 2 13" xfId="0"/>
    <cellStyle name="Vírgula 2 14" xfId="0"/>
    <cellStyle name="Vírgula 2 15" xfId="0"/>
    <cellStyle name="Vírgula 2 16" xfId="0"/>
    <cellStyle name="Vírgula 2 17" xfId="0"/>
    <cellStyle name="Vírgula 2 18" xfId="0"/>
    <cellStyle name="Vírgula 2 19" xfId="0"/>
    <cellStyle name="Vírgula 2 2" xfId="0"/>
    <cellStyle name="Vírgula 2 2 2" xfId="0"/>
    <cellStyle name="Vírgula 2 2 2 2" xfId="0"/>
    <cellStyle name="Vírgula 2 2 3" xfId="0"/>
    <cellStyle name="Vírgula 2 2 4" xfId="0"/>
    <cellStyle name="Vírgula 2 2 5" xfId="0"/>
    <cellStyle name="Vírgula 2 2 6" xfId="0"/>
    <cellStyle name="Vírgula 2 2 7" xfId="0"/>
    <cellStyle name="Vírgula 2 20" xfId="0"/>
    <cellStyle name="Vírgula 2 21" xfId="0"/>
    <cellStyle name="Vírgula 2 22" xfId="0"/>
    <cellStyle name="Vírgula 2 23" xfId="0"/>
    <cellStyle name="Vírgula 2 24" xfId="0"/>
    <cellStyle name="Vírgula 2 25" xfId="0"/>
    <cellStyle name="Vírgula 2 26" xfId="0"/>
    <cellStyle name="Vírgula 2 27" xfId="0"/>
    <cellStyle name="Vírgula 2 28" xfId="0"/>
    <cellStyle name="Vírgula 2 29" xfId="0"/>
    <cellStyle name="Vírgula 2 2_TRT1" xfId="0"/>
    <cellStyle name="Vírgula 2 3" xfId="0"/>
    <cellStyle name="Vírgula 2 3 2" xfId="0"/>
    <cellStyle name="Vírgula 2 3 3" xfId="0"/>
    <cellStyle name="Vírgula 2 3 4" xfId="0"/>
    <cellStyle name="Vírgula 2 3 5" xfId="0"/>
    <cellStyle name="Vírgula 2 30" xfId="0"/>
    <cellStyle name="Vírgula 2 31" xfId="0"/>
    <cellStyle name="Vírgula 2 32" xfId="0"/>
    <cellStyle name="Vírgula 2 33" xfId="0"/>
    <cellStyle name="Vírgula 2 34" xfId="0"/>
    <cellStyle name="Vírgula 2 35" xfId="0"/>
    <cellStyle name="Vírgula 2 36" xfId="0"/>
    <cellStyle name="Vírgula 2 37" xfId="0"/>
    <cellStyle name="Vírgula 2 38" xfId="0"/>
    <cellStyle name="Vírgula 2 3_TRT3" xfId="0"/>
    <cellStyle name="Vírgula 2 4" xfId="0"/>
    <cellStyle name="Vírgula 2 5" xfId="0"/>
    <cellStyle name="Vírgula 2 6" xfId="0"/>
    <cellStyle name="Vírgula 2 7" xfId="0"/>
    <cellStyle name="Vírgula 2 8" xfId="0"/>
    <cellStyle name="Vírgula 2 9" xfId="0"/>
    <cellStyle name="Vírgula 2_TRT1" xfId="0"/>
    <cellStyle name="Vírgula 3" xfId="0"/>
    <cellStyle name="Vírgula 3 2" xfId="0"/>
    <cellStyle name="Vírgula 3 2 2" xfId="0"/>
    <cellStyle name="Vírgula 3 3" xfId="0"/>
    <cellStyle name="Vírgula 3 4" xfId="0"/>
    <cellStyle name="Vírgula 3 5" xfId="0"/>
    <cellStyle name="Vírgula 3 6" xfId="0"/>
    <cellStyle name="Vírgula 3 7" xfId="0"/>
    <cellStyle name="Vírgula 3_TRT1" xfId="0"/>
    <cellStyle name="Vírgula 4" xfId="0"/>
    <cellStyle name="Vírgula 4 2" xfId="0"/>
    <cellStyle name="Vírgula 4 2 2" xfId="0"/>
    <cellStyle name="Vírgula 4 3" xfId="0"/>
    <cellStyle name="Vírgula 4 4" xfId="0"/>
    <cellStyle name="Vírgula 4 5" xfId="0"/>
    <cellStyle name="Vírgula 4 6" xfId="0"/>
    <cellStyle name="Vírgula 4 7" xfId="0"/>
    <cellStyle name="Vírgula 4_TRT1" xfId="0"/>
    <cellStyle name="Vírgula 5" xfId="0"/>
    <cellStyle name="Vírgula 5 10" xfId="0"/>
    <cellStyle name="Vírgula 5 2" xfId="0"/>
    <cellStyle name="Vírgula 5 2 2" xfId="0"/>
    <cellStyle name="Vírgula 5 2_TRT8" xfId="0"/>
    <cellStyle name="Vírgula 5 3" xfId="0"/>
    <cellStyle name="Vírgula 5 4" xfId="0"/>
    <cellStyle name="Vírgula 5 5" xfId="0"/>
    <cellStyle name="Vírgula 5 6" xfId="0"/>
    <cellStyle name="Vírgula 5 7" xfId="0"/>
    <cellStyle name="Vírgula 5 8" xfId="0"/>
    <cellStyle name="Vírgula 5 9" xfId="0"/>
    <cellStyle name="Vírgula 5_TRT1" xfId="0"/>
    <cellStyle name="Vírgula0" xfId="0"/>
    <cellStyle name="Vírgula0 2" xfId="0"/>
    <cellStyle name="Vírgula0 3" xfId="0"/>
    <cellStyle name="Vírgula0 4" xfId="0"/>
    <cellStyle name="Vírgula0 5" xfId="0"/>
    <cellStyle name="Vírgula0 6" xfId="0"/>
    <cellStyle name="Vírgula0_TRT1" xfId="0"/>
    <cellStyle name="Warning 27" xfId="0"/>
    <cellStyle name="Warning Text" xfId="0"/>
    <cellStyle name="Warning Text 2" xfId="0"/>
    <cellStyle name="Warning Text 3" xfId="0"/>
    <cellStyle name="Warning Text 4" xfId="0"/>
    <cellStyle name="Warning Text 5" xfId="0"/>
    <cellStyle name="Warning Text_TRT1" xfId="0"/>
    <cellStyle name="Warning_TRT15" xfId="0"/>
    <cellStyle name="Ênfase1 2" xfId="0"/>
    <cellStyle name="Ênfase1 2 2" xfId="0"/>
    <cellStyle name="Ênfase1 2 2 2" xfId="0"/>
    <cellStyle name="Ênfase1 2 2 3" xfId="0"/>
    <cellStyle name="Ênfase1 2 2 4" xfId="0"/>
    <cellStyle name="Ênfase1 2 2 5" xfId="0"/>
    <cellStyle name="Ênfase1 2 2_TRT1" xfId="0"/>
    <cellStyle name="Ênfase1 2 3" xfId="0"/>
    <cellStyle name="Ênfase1 2 4" xfId="0"/>
    <cellStyle name="Ênfase1 2 5" xfId="0"/>
    <cellStyle name="Ênfase1 2 6" xfId="0"/>
    <cellStyle name="Ênfase1 2_05_Impactos_Demais PLs_2013_Dados CNJ de jul-12" xfId="0"/>
    <cellStyle name="Ênfase1 3" xfId="0"/>
    <cellStyle name="Ênfase1 3 2" xfId="0"/>
    <cellStyle name="Ênfase1 3 3" xfId="0"/>
    <cellStyle name="Ênfase1 3 4" xfId="0"/>
    <cellStyle name="Ênfase1 3 5" xfId="0"/>
    <cellStyle name="Ênfase1 3_TRT1" xfId="0"/>
    <cellStyle name="Ênfase1 4" xfId="0"/>
    <cellStyle name="Ênfase1 4 2" xfId="0"/>
    <cellStyle name="Ênfase1 4 3" xfId="0"/>
    <cellStyle name="Ênfase1 4 4" xfId="0"/>
    <cellStyle name="Ênfase1 4 5" xfId="0"/>
    <cellStyle name="Ênfase1 4_TRT1" xfId="0"/>
    <cellStyle name="Ênfase1 5" xfId="0"/>
    <cellStyle name="Ênfase1 6" xfId="0"/>
    <cellStyle name="Ênfase2 2" xfId="0"/>
    <cellStyle name="Ênfase2 2 2" xfId="0"/>
    <cellStyle name="Ênfase2 2 2 2" xfId="0"/>
    <cellStyle name="Ênfase2 2 2 3" xfId="0"/>
    <cellStyle name="Ênfase2 2 2 4" xfId="0"/>
    <cellStyle name="Ênfase2 2 2 5" xfId="0"/>
    <cellStyle name="Ênfase2 2 2_TRT1" xfId="0"/>
    <cellStyle name="Ênfase2 2 3" xfId="0"/>
    <cellStyle name="Ênfase2 2 4" xfId="0"/>
    <cellStyle name="Ênfase2 2 5" xfId="0"/>
    <cellStyle name="Ênfase2 2 6" xfId="0"/>
    <cellStyle name="Ênfase2 2_05_Impactos_Demais PLs_2013_Dados CNJ de jul-12" xfId="0"/>
    <cellStyle name="Ênfase2 3" xfId="0"/>
    <cellStyle name="Ênfase2 3 2" xfId="0"/>
    <cellStyle name="Ênfase2 3 3" xfId="0"/>
    <cellStyle name="Ênfase2 3 4" xfId="0"/>
    <cellStyle name="Ênfase2 3 5" xfId="0"/>
    <cellStyle name="Ênfase2 3_TRT1" xfId="0"/>
    <cellStyle name="Ênfase2 4" xfId="0"/>
    <cellStyle name="Ênfase2 4 2" xfId="0"/>
    <cellStyle name="Ênfase2 4 3" xfId="0"/>
    <cellStyle name="Ênfase2 4 4" xfId="0"/>
    <cellStyle name="Ênfase2 4 5" xfId="0"/>
    <cellStyle name="Ênfase2 4_TRT1" xfId="0"/>
    <cellStyle name="Ênfase2 5" xfId="0"/>
    <cellStyle name="Ênfase2 6" xfId="0"/>
    <cellStyle name="Ênfase3 2" xfId="0"/>
    <cellStyle name="Ênfase3 2 2" xfId="0"/>
    <cellStyle name="Ênfase3 2 2 2" xfId="0"/>
    <cellStyle name="Ênfase3 2 2 3" xfId="0"/>
    <cellStyle name="Ênfase3 2 2 4" xfId="0"/>
    <cellStyle name="Ênfase3 2 2 5" xfId="0"/>
    <cellStyle name="Ênfase3 2 2_TRT1" xfId="0"/>
    <cellStyle name="Ênfase3 2 3" xfId="0"/>
    <cellStyle name="Ênfase3 2 4" xfId="0"/>
    <cellStyle name="Ênfase3 2 5" xfId="0"/>
    <cellStyle name="Ênfase3 2 6" xfId="0"/>
    <cellStyle name="Ênfase3 2_05_Impactos_Demais PLs_2013_Dados CNJ de jul-12" xfId="0"/>
    <cellStyle name="Ênfase3 3" xfId="0"/>
    <cellStyle name="Ênfase3 3 2" xfId="0"/>
    <cellStyle name="Ênfase3 3 3" xfId="0"/>
    <cellStyle name="Ênfase3 3 4" xfId="0"/>
    <cellStyle name="Ênfase3 3 5" xfId="0"/>
    <cellStyle name="Ênfase3 3_TRT1" xfId="0"/>
    <cellStyle name="Ênfase3 4" xfId="0"/>
    <cellStyle name="Ênfase3 4 2" xfId="0"/>
    <cellStyle name="Ênfase3 4 3" xfId="0"/>
    <cellStyle name="Ênfase3 4 4" xfId="0"/>
    <cellStyle name="Ênfase3 4 5" xfId="0"/>
    <cellStyle name="Ênfase3 4_TRT1" xfId="0"/>
    <cellStyle name="Ênfase3 5" xfId="0"/>
    <cellStyle name="Ênfase3 6" xfId="0"/>
    <cellStyle name="Ênfase4 2" xfId="0"/>
    <cellStyle name="Ênfase4 2 2" xfId="0"/>
    <cellStyle name="Ênfase4 2 2 2" xfId="0"/>
    <cellStyle name="Ênfase4 2 2 3" xfId="0"/>
    <cellStyle name="Ênfase4 2 2 4" xfId="0"/>
    <cellStyle name="Ênfase4 2 2 5" xfId="0"/>
    <cellStyle name="Ênfase4 2 2_TRT1" xfId="0"/>
    <cellStyle name="Ênfase4 2 3" xfId="0"/>
    <cellStyle name="Ênfase4 2 4" xfId="0"/>
    <cellStyle name="Ênfase4 2 5" xfId="0"/>
    <cellStyle name="Ênfase4 2 6" xfId="0"/>
    <cellStyle name="Ênfase4 2_05_Impactos_Demais PLs_2013_Dados CNJ de jul-12" xfId="0"/>
    <cellStyle name="Ênfase4 3" xfId="0"/>
    <cellStyle name="Ênfase4 3 2" xfId="0"/>
    <cellStyle name="Ênfase4 3 3" xfId="0"/>
    <cellStyle name="Ênfase4 3 4" xfId="0"/>
    <cellStyle name="Ênfase4 3 5" xfId="0"/>
    <cellStyle name="Ênfase4 3_TRT1" xfId="0"/>
    <cellStyle name="Ênfase4 4" xfId="0"/>
    <cellStyle name="Ênfase4 4 2" xfId="0"/>
    <cellStyle name="Ênfase4 4 3" xfId="0"/>
    <cellStyle name="Ênfase4 4 4" xfId="0"/>
    <cellStyle name="Ênfase4 4 5" xfId="0"/>
    <cellStyle name="Ênfase4 4_TRT1" xfId="0"/>
    <cellStyle name="Ênfase4 5" xfId="0"/>
    <cellStyle name="Ênfase4 6" xfId="0"/>
    <cellStyle name="Ênfase5 2" xfId="0"/>
    <cellStyle name="Ênfase5 2 2" xfId="0"/>
    <cellStyle name="Ênfase5 2 2 2" xfId="0"/>
    <cellStyle name="Ênfase5 2 2 3" xfId="0"/>
    <cellStyle name="Ênfase5 2 2 4" xfId="0"/>
    <cellStyle name="Ênfase5 2 2 5" xfId="0"/>
    <cellStyle name="Ênfase5 2 2_TRT1" xfId="0"/>
    <cellStyle name="Ênfase5 2 3" xfId="0"/>
    <cellStyle name="Ênfase5 2 4" xfId="0"/>
    <cellStyle name="Ênfase5 2 5" xfId="0"/>
    <cellStyle name="Ênfase5 2 6" xfId="0"/>
    <cellStyle name="Ênfase5 2_05_Impactos_Demais PLs_2013_Dados CNJ de jul-12" xfId="0"/>
    <cellStyle name="Ênfase5 3" xfId="0"/>
    <cellStyle name="Ênfase5 3 2" xfId="0"/>
    <cellStyle name="Ênfase5 3 3" xfId="0"/>
    <cellStyle name="Ênfase5 3 4" xfId="0"/>
    <cellStyle name="Ênfase5 3 5" xfId="0"/>
    <cellStyle name="Ênfase5 3_TRT1" xfId="0"/>
    <cellStyle name="Ênfase5 4" xfId="0"/>
    <cellStyle name="Ênfase5 4 2" xfId="0"/>
    <cellStyle name="Ênfase5 4 3" xfId="0"/>
    <cellStyle name="Ênfase5 4 4" xfId="0"/>
    <cellStyle name="Ênfase5 4 5" xfId="0"/>
    <cellStyle name="Ênfase5 4_TRT1" xfId="0"/>
    <cellStyle name="Ênfase5 5" xfId="0"/>
    <cellStyle name="Ênfase5 6" xfId="0"/>
    <cellStyle name="Ênfase6 2" xfId="0"/>
    <cellStyle name="Ênfase6 2 2" xfId="0"/>
    <cellStyle name="Ênfase6 2 2 2" xfId="0"/>
    <cellStyle name="Ênfase6 2 2 3" xfId="0"/>
    <cellStyle name="Ênfase6 2 2 4" xfId="0"/>
    <cellStyle name="Ênfase6 2 2 5" xfId="0"/>
    <cellStyle name="Ênfase6 2 2_TRT1" xfId="0"/>
    <cellStyle name="Ênfase6 2 3" xfId="0"/>
    <cellStyle name="Ênfase6 2 4" xfId="0"/>
    <cellStyle name="Ênfase6 2 5" xfId="0"/>
    <cellStyle name="Ênfase6 2 6" xfId="0"/>
    <cellStyle name="Ênfase6 2_05_Impactos_Demais PLs_2013_Dados CNJ de jul-12" xfId="0"/>
    <cellStyle name="Ênfase6 3" xfId="0"/>
    <cellStyle name="Ênfase6 3 2" xfId="0"/>
    <cellStyle name="Ênfase6 3 3" xfId="0"/>
    <cellStyle name="Ênfase6 3 4" xfId="0"/>
    <cellStyle name="Ênfase6 3 5" xfId="0"/>
    <cellStyle name="Ênfase6 3_TRT1" xfId="0"/>
    <cellStyle name="Ênfase6 4" xfId="0"/>
    <cellStyle name="Ênfase6 4 2" xfId="0"/>
    <cellStyle name="Ênfase6 4 3" xfId="0"/>
    <cellStyle name="Ênfase6 4 4" xfId="0"/>
    <cellStyle name="Ênfase6 4 5" xfId="0"/>
    <cellStyle name="Ênfase6 4_TRT1" xfId="0"/>
    <cellStyle name="Ênfase6 5" xfId="0"/>
    <cellStyle name="Ênfase6 6" xfId="0"/>
  </cellStyles>
  <colors>
    <indexedColors>
      <rgbColor rgb="FF000000"/>
      <rgbColor rgb="FFFFFFFF"/>
      <rgbColor rgb="FFFF0000"/>
      <rgbColor rgb="FF00FF00"/>
      <rgbColor rgb="FF0000EE"/>
      <rgbColor rgb="FFFAC090"/>
      <rgbColor rgb="FFFF00FF"/>
      <rgbColor rgb="FFD8D8D8"/>
      <rgbColor rgb="FFCC0000"/>
      <rgbColor rgb="FF008000"/>
      <rgbColor rgb="FF000080"/>
      <rgbColor rgb="FF996600"/>
      <rgbColor rgb="FF800080"/>
      <rgbColor rgb="FFEBF1DE"/>
      <rgbColor rgb="FFC0C0C0"/>
      <rgbColor rgb="FF808080"/>
      <rgbColor rgb="FF9999FF"/>
      <rgbColor rgb="FFFFCCCC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DEADA"/>
      <rgbColor rgb="FFD9D9D9"/>
      <rgbColor rgb="FF800080"/>
      <rgbColor rgb="FF800000"/>
      <rgbColor rgb="FF008080"/>
      <rgbColor rgb="FF0000FF"/>
      <rgbColor rgb="FFB9CDE5"/>
      <rgbColor rgb="FFDCE6F2"/>
      <rgbColor rgb="FFCCFFCC"/>
      <rgbColor rgb="FFFFFF99"/>
      <rgbColor rgb="FF99CCFF"/>
      <rgbColor rgb="FFFF99CC"/>
      <rgbColor rgb="FFCC99FF"/>
      <rgbColor rgb="FFFFCC99"/>
      <rgbColor rgb="FFB2B2B2"/>
      <rgbColor rgb="FF33CCCC"/>
      <rgbColor rgb="FFC3D69B"/>
      <rgbColor rgb="FFFFCC00"/>
      <rgbColor rgb="FFFF9900"/>
      <rgbColor rgb="FFFF6600"/>
      <rgbColor rgb="FF7F7F7F"/>
      <rgbColor rgb="FF969696"/>
      <rgbColor rgb="FF003366"/>
      <rgbColor rgb="FF339966"/>
      <rgbColor rgb="FF006600"/>
      <rgbColor rgb="FF333300"/>
      <rgbColor rgb="FF993300"/>
      <rgbColor rgb="FFDDDDDD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63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5" activeCellId="0" sqref="B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.85"/>
    <col collapsed="false" customWidth="true" hidden="false" outlineLevel="0" max="8" min="5" style="0" width="17.71"/>
    <col collapsed="false" customWidth="true" hidden="false" outlineLevel="0" max="9" min="9" style="0" width="10.71"/>
  </cols>
  <sheetData>
    <row r="1" customFormat="false" ht="12.75" hidden="false" customHeight="false" outlineLevel="0" collapsed="false">
      <c r="B1" s="1" t="s">
        <v>0</v>
      </c>
      <c r="C1" s="2"/>
      <c r="D1" s="2"/>
      <c r="E1" s="2"/>
      <c r="F1" s="2"/>
      <c r="G1" s="2"/>
      <c r="H1" s="2"/>
    </row>
    <row r="2" customFormat="false" ht="12.75" hidden="false" customHeight="false" outlineLevel="0" collapsed="false">
      <c r="B2" s="1" t="s">
        <v>1</v>
      </c>
      <c r="C2" s="2"/>
      <c r="D2" s="2"/>
      <c r="E2" s="2"/>
      <c r="F2" s="2"/>
      <c r="G2" s="2"/>
      <c r="H2" s="2"/>
    </row>
    <row r="3" customFormat="false" ht="12.75" hidden="false" customHeight="false" outlineLevel="0" collapsed="false">
      <c r="B3" s="1" t="s">
        <v>2</v>
      </c>
      <c r="C3" s="2"/>
      <c r="D3" s="2"/>
      <c r="E3" s="2"/>
      <c r="F3" s="2"/>
      <c r="G3" s="2"/>
      <c r="H3" s="2"/>
    </row>
    <row r="4" customFormat="false" ht="12.75" hidden="false" customHeight="false" outlineLevel="0" collapsed="false">
      <c r="B4" s="2" t="s">
        <v>3</v>
      </c>
      <c r="C4" s="2"/>
      <c r="D4" s="2"/>
      <c r="E4" s="2"/>
      <c r="F4" s="2"/>
      <c r="G4" s="2"/>
      <c r="H4" s="2"/>
    </row>
    <row r="5" customFormat="false" ht="47.25" hidden="false" customHeight="true" outlineLevel="0" collapsed="false">
      <c r="B5" s="3" t="s">
        <v>4</v>
      </c>
      <c r="C5" s="3"/>
      <c r="D5" s="3"/>
      <c r="E5" s="3"/>
      <c r="F5" s="3"/>
      <c r="G5" s="3"/>
      <c r="H5" s="3"/>
    </row>
    <row r="6" customFormat="false" ht="8.25" hidden="false" customHeight="true" outlineLevel="0" collapsed="false">
      <c r="B6" s="4"/>
      <c r="C6" s="2"/>
      <c r="D6" s="2"/>
      <c r="E6" s="2"/>
      <c r="F6" s="2"/>
      <c r="G6" s="2"/>
      <c r="H6" s="2"/>
    </row>
    <row r="7" customFormat="false" ht="18" hidden="false" customHeight="true" outlineLevel="0" collapsed="false">
      <c r="B7" s="5" t="s">
        <v>5</v>
      </c>
      <c r="C7" s="2"/>
      <c r="D7" s="2"/>
      <c r="E7" s="2"/>
      <c r="F7" s="2"/>
      <c r="G7" s="2"/>
      <c r="H7" s="2"/>
    </row>
    <row r="8" customFormat="false" ht="15.75" hidden="false" customHeight="true" outlineLevel="0" collapsed="false">
      <c r="B8" s="6" t="s">
        <v>6</v>
      </c>
      <c r="C8" s="6"/>
      <c r="D8" s="6"/>
      <c r="E8" s="6" t="s">
        <v>7</v>
      </c>
      <c r="F8" s="6"/>
      <c r="G8" s="6"/>
      <c r="H8" s="6"/>
      <c r="I8" s="7"/>
    </row>
    <row r="9" customFormat="false" ht="34.5" hidden="false" customHeight="true" outlineLevel="0" collapsed="false">
      <c r="B9" s="6"/>
      <c r="C9" s="6"/>
      <c r="D9" s="6"/>
      <c r="E9" s="6" t="s">
        <v>8</v>
      </c>
      <c r="F9" s="6" t="s">
        <v>9</v>
      </c>
      <c r="G9" s="6" t="s">
        <v>10</v>
      </c>
      <c r="H9" s="6" t="s">
        <v>11</v>
      </c>
    </row>
    <row r="10" customFormat="false" ht="12.75" hidden="false" customHeight="false" outlineLevel="0" collapsed="false">
      <c r="A10" s="8"/>
      <c r="B10" s="9"/>
      <c r="C10" s="10"/>
      <c r="D10" s="11" t="n">
        <v>13</v>
      </c>
      <c r="E10" s="12" t="n">
        <f aca="false">SUM('tst:trt24'!e10)</f>
        <v>894</v>
      </c>
      <c r="F10" s="12" t="n">
        <f aca="false">SUM('tst:trt24'!f10)</f>
        <v>18</v>
      </c>
      <c r="G10" s="12" t="n">
        <f aca="false">SUM('tst:trt24'!g10)</f>
        <v>33</v>
      </c>
      <c r="H10" s="12" t="n">
        <f aca="false">E10+F10+G10</f>
        <v>945</v>
      </c>
    </row>
    <row r="11" customFormat="false" ht="12.75" hidden="false" customHeight="false" outlineLevel="0" collapsed="false">
      <c r="A11" s="8"/>
      <c r="B11" s="13" t="s">
        <v>12</v>
      </c>
      <c r="C11" s="10" t="s">
        <v>13</v>
      </c>
      <c r="D11" s="11" t="n">
        <v>12</v>
      </c>
      <c r="E11" s="12" t="n">
        <f aca="false">SUM('tst:trt24'!e11)</f>
        <v>1214</v>
      </c>
      <c r="F11" s="12" t="n">
        <f aca="false">SUM('tst:trt24'!f11)</f>
        <v>34</v>
      </c>
      <c r="G11" s="12" t="n">
        <f aca="false">SUM('tst:trt24'!g11)</f>
        <v>38</v>
      </c>
      <c r="H11" s="12" t="n">
        <f aca="false">E11+F11+G11</f>
        <v>1286</v>
      </c>
    </row>
    <row r="12" customFormat="false" ht="12.75" hidden="false" customHeight="false" outlineLevel="0" collapsed="false">
      <c r="A12" s="8"/>
      <c r="B12" s="13" t="s">
        <v>14</v>
      </c>
      <c r="C12" s="10"/>
      <c r="D12" s="11" t="n">
        <v>11</v>
      </c>
      <c r="E12" s="12" t="n">
        <f aca="false">SUM('tst:trt24'!e12)</f>
        <v>1069</v>
      </c>
      <c r="F12" s="12" t="n">
        <f aca="false">SUM('tst:trt24'!f12)</f>
        <v>36</v>
      </c>
      <c r="G12" s="12" t="n">
        <f aca="false">SUM('tst:trt24'!g12)</f>
        <v>48</v>
      </c>
      <c r="H12" s="12" t="n">
        <f aca="false">E12+F12+G12</f>
        <v>1153</v>
      </c>
    </row>
    <row r="13" customFormat="false" ht="12.75" hidden="false" customHeight="false" outlineLevel="0" collapsed="false">
      <c r="A13" s="8"/>
      <c r="B13" s="13" t="s">
        <v>12</v>
      </c>
      <c r="C13" s="14"/>
      <c r="D13" s="11" t="n">
        <v>10</v>
      </c>
      <c r="E13" s="12" t="n">
        <f aca="false">SUM('tst:trt24'!e13)</f>
        <v>809</v>
      </c>
      <c r="F13" s="12" t="n">
        <f aca="false">SUM('tst:trt24'!f13)</f>
        <v>26</v>
      </c>
      <c r="G13" s="12" t="n">
        <f aca="false">SUM('tst:trt24'!g13)</f>
        <v>22</v>
      </c>
      <c r="H13" s="12" t="n">
        <f aca="false">E13+F13+G13</f>
        <v>857</v>
      </c>
    </row>
    <row r="14" customFormat="false" ht="12.75" hidden="false" customHeight="false" outlineLevel="0" collapsed="false">
      <c r="A14" s="8"/>
      <c r="B14" s="13" t="s">
        <v>15</v>
      </c>
      <c r="C14" s="10"/>
      <c r="D14" s="11" t="n">
        <v>9</v>
      </c>
      <c r="E14" s="12" t="n">
        <f aca="false">SUM('tst:trt24'!e14)</f>
        <v>719</v>
      </c>
      <c r="F14" s="12" t="n">
        <f aca="false">SUM('tst:trt24'!f14)</f>
        <v>27</v>
      </c>
      <c r="G14" s="12" t="n">
        <f aca="false">SUM('tst:trt24'!g14)</f>
        <v>31</v>
      </c>
      <c r="H14" s="12" t="n">
        <f aca="false">E14+F14+G14</f>
        <v>777</v>
      </c>
    </row>
    <row r="15" customFormat="false" ht="12.75" hidden="false" customHeight="false" outlineLevel="0" collapsed="false">
      <c r="A15" s="8"/>
      <c r="B15" s="13" t="s">
        <v>16</v>
      </c>
      <c r="C15" s="10" t="s">
        <v>17</v>
      </c>
      <c r="D15" s="11" t="n">
        <v>8</v>
      </c>
      <c r="E15" s="12" t="n">
        <f aca="false">SUM('tst:trt24'!e15)</f>
        <v>452</v>
      </c>
      <c r="F15" s="12" t="n">
        <f aca="false">SUM('tst:trt24'!f15)</f>
        <v>19</v>
      </c>
      <c r="G15" s="12" t="n">
        <f aca="false">SUM('tst:trt24'!g15)</f>
        <v>14</v>
      </c>
      <c r="H15" s="12" t="n">
        <f aca="false">E15+F15+G15</f>
        <v>485</v>
      </c>
    </row>
    <row r="16" customFormat="false" ht="12.75" hidden="false" customHeight="false" outlineLevel="0" collapsed="false">
      <c r="A16" s="8"/>
      <c r="B16" s="13" t="s">
        <v>18</v>
      </c>
      <c r="C16" s="10"/>
      <c r="D16" s="11" t="n">
        <v>7</v>
      </c>
      <c r="E16" s="12" t="n">
        <f aca="false">SUM('tst:trt24'!e16)</f>
        <v>362</v>
      </c>
      <c r="F16" s="12" t="n">
        <f aca="false">SUM('tst:trt24'!f16)</f>
        <v>7</v>
      </c>
      <c r="G16" s="12" t="n">
        <f aca="false">SUM('tst:trt24'!g16)</f>
        <v>6</v>
      </c>
      <c r="H16" s="12" t="n">
        <f aca="false">E16+F16+G16</f>
        <v>375</v>
      </c>
    </row>
    <row r="17" customFormat="false" ht="12.75" hidden="false" customHeight="false" outlineLevel="0" collapsed="false">
      <c r="A17" s="8"/>
      <c r="B17" s="13" t="s">
        <v>19</v>
      </c>
      <c r="C17" s="10"/>
      <c r="D17" s="11" t="n">
        <v>6</v>
      </c>
      <c r="E17" s="12" t="n">
        <f aca="false">SUM('tst:trt24'!e17)</f>
        <v>288</v>
      </c>
      <c r="F17" s="12" t="n">
        <f aca="false">SUM('tst:trt24'!f17)</f>
        <v>11</v>
      </c>
      <c r="G17" s="12" t="n">
        <f aca="false">SUM('tst:trt24'!g17)</f>
        <v>8</v>
      </c>
      <c r="H17" s="12" t="n">
        <f aca="false">E17+F17+G17</f>
        <v>307</v>
      </c>
    </row>
    <row r="18" customFormat="false" ht="12.75" hidden="false" customHeight="false" outlineLevel="0" collapsed="false">
      <c r="A18" s="8"/>
      <c r="B18" s="13" t="s">
        <v>12</v>
      </c>
      <c r="C18" s="14"/>
      <c r="D18" s="11" t="n">
        <v>5</v>
      </c>
      <c r="E18" s="12" t="n">
        <f aca="false">SUM('tst:trt24'!e18)</f>
        <v>121</v>
      </c>
      <c r="F18" s="12" t="n">
        <f aca="false">SUM('tst:trt24'!f18)</f>
        <v>8</v>
      </c>
      <c r="G18" s="12" t="n">
        <f aca="false">SUM('tst:trt24'!g18)</f>
        <v>4</v>
      </c>
      <c r="H18" s="12" t="n">
        <f aca="false">E18+F18+G18</f>
        <v>133</v>
      </c>
    </row>
    <row r="19" customFormat="false" ht="12.75" hidden="false" customHeight="false" outlineLevel="0" collapsed="false">
      <c r="A19" s="8"/>
      <c r="B19" s="13"/>
      <c r="C19" s="10"/>
      <c r="D19" s="11" t="n">
        <v>4</v>
      </c>
      <c r="E19" s="12" t="n">
        <f aca="false">SUM('tst:trt24'!e19)</f>
        <v>61</v>
      </c>
      <c r="F19" s="12" t="n">
        <f aca="false">SUM('tst:trt24'!f19)</f>
        <v>4</v>
      </c>
      <c r="G19" s="12" t="n">
        <f aca="false">SUM('tst:trt24'!g19)</f>
        <v>2</v>
      </c>
      <c r="H19" s="12" t="n">
        <f aca="false">E19+F19+G19</f>
        <v>67</v>
      </c>
    </row>
    <row r="20" customFormat="false" ht="12.75" hidden="false" customHeight="false" outlineLevel="0" collapsed="false">
      <c r="A20" s="8"/>
      <c r="B20" s="13"/>
      <c r="C20" s="10" t="s">
        <v>12</v>
      </c>
      <c r="D20" s="11" t="n">
        <v>3</v>
      </c>
      <c r="E20" s="12" t="n">
        <f aca="false">SUM('tst:trt24'!e20)</f>
        <v>385</v>
      </c>
      <c r="F20" s="12" t="n">
        <f aca="false">SUM('tst:trt24'!f20)</f>
        <v>5</v>
      </c>
      <c r="G20" s="12" t="n">
        <f aca="false">SUM('tst:trt24'!g20)</f>
        <v>10</v>
      </c>
      <c r="H20" s="12" t="n">
        <f aca="false">E20+F20+G20</f>
        <v>400</v>
      </c>
    </row>
    <row r="21" customFormat="false" ht="12.75" hidden="false" customHeight="false" outlineLevel="0" collapsed="false">
      <c r="A21" s="8"/>
      <c r="B21" s="13"/>
      <c r="C21" s="10"/>
      <c r="D21" s="11" t="n">
        <v>2</v>
      </c>
      <c r="E21" s="12" t="n">
        <f aca="false">SUM('tst:trt24'!e21)</f>
        <v>288</v>
      </c>
      <c r="F21" s="12" t="n">
        <f aca="false">SUM('tst:trt24'!f21)</f>
        <v>3</v>
      </c>
      <c r="G21" s="12" t="n">
        <f aca="false">SUM('tst:trt24'!g21)</f>
        <v>8</v>
      </c>
      <c r="H21" s="12" t="n">
        <f aca="false">E21+F21+G21</f>
        <v>299</v>
      </c>
    </row>
    <row r="22" customFormat="false" ht="12.75" hidden="false" customHeight="false" outlineLevel="0" collapsed="false">
      <c r="A22" s="8"/>
      <c r="B22" s="15"/>
      <c r="C22" s="16"/>
      <c r="D22" s="9" t="n">
        <v>1</v>
      </c>
      <c r="E22" s="12" t="n">
        <f aca="false">SUM('tst:trt24'!e22)</f>
        <v>14167</v>
      </c>
      <c r="F22" s="12" t="n">
        <f aca="false">SUM('tst:trt24'!f22)</f>
        <v>411</v>
      </c>
      <c r="G22" s="12" t="n">
        <f aca="false">SUM('tst:trt24'!g22)</f>
        <v>351</v>
      </c>
      <c r="H22" s="12" t="n">
        <f aca="false">E22+F22+G22</f>
        <v>14929</v>
      </c>
    </row>
    <row r="23" customFormat="false" ht="19.5" hidden="false" customHeight="true" outlineLevel="0" collapsed="false">
      <c r="A23" s="8"/>
      <c r="B23" s="17" t="s">
        <v>20</v>
      </c>
      <c r="C23" s="17"/>
      <c r="D23" s="17"/>
      <c r="E23" s="18" t="n">
        <f aca="false">SUM(E10:E22)</f>
        <v>20829</v>
      </c>
      <c r="F23" s="18" t="n">
        <f aca="false">SUM(F10:F22)</f>
        <v>609</v>
      </c>
      <c r="G23" s="18" t="n">
        <f aca="false">SUM(G10:G22)</f>
        <v>575</v>
      </c>
      <c r="H23" s="18" t="n">
        <f aca="false">SUM(H10:H22)</f>
        <v>22013</v>
      </c>
    </row>
    <row r="24" customFormat="false" ht="12.75" hidden="false" customHeight="false" outlineLevel="0" collapsed="false">
      <c r="A24" s="8"/>
      <c r="B24" s="19"/>
      <c r="C24" s="20"/>
      <c r="D24" s="21" t="n">
        <v>13</v>
      </c>
      <c r="E24" s="22" t="n">
        <f aca="false">SUM('tst:trt24'!e24)</f>
        <v>791</v>
      </c>
      <c r="F24" s="22" t="n">
        <f aca="false">SUM('tst:trt24'!f24)</f>
        <v>17</v>
      </c>
      <c r="G24" s="22" t="n">
        <f aca="false">SUM('tst:trt24'!g24)</f>
        <v>15</v>
      </c>
      <c r="H24" s="22" t="n">
        <f aca="false">E24+F24+G24</f>
        <v>823</v>
      </c>
    </row>
    <row r="25" customFormat="false" ht="12.75" hidden="false" customHeight="false" outlineLevel="0" collapsed="false">
      <c r="A25" s="8"/>
      <c r="B25" s="23"/>
      <c r="C25" s="24" t="s">
        <v>13</v>
      </c>
      <c r="D25" s="21" t="n">
        <v>12</v>
      </c>
      <c r="E25" s="22" t="n">
        <f aca="false">SUM('tst:trt24'!e25)</f>
        <v>1016</v>
      </c>
      <c r="F25" s="22" t="n">
        <f aca="false">SUM('tst:trt24'!f25)</f>
        <v>19</v>
      </c>
      <c r="G25" s="22" t="n">
        <f aca="false">SUM('tst:trt24'!g25)</f>
        <v>13</v>
      </c>
      <c r="H25" s="22" t="n">
        <f aca="false">E25+F25+G25</f>
        <v>1048</v>
      </c>
    </row>
    <row r="26" customFormat="false" ht="12.75" hidden="false" customHeight="false" outlineLevel="0" collapsed="false">
      <c r="A26" s="8"/>
      <c r="B26" s="23" t="s">
        <v>19</v>
      </c>
      <c r="C26" s="24"/>
      <c r="D26" s="21" t="n">
        <v>11</v>
      </c>
      <c r="E26" s="22" t="n">
        <f aca="false">SUM('tst:trt24'!e26)</f>
        <v>1061</v>
      </c>
      <c r="F26" s="22" t="n">
        <f aca="false">SUM('tst:trt24'!f26)</f>
        <v>31</v>
      </c>
      <c r="G26" s="22" t="n">
        <f aca="false">SUM('tst:trt24'!g26)</f>
        <v>25</v>
      </c>
      <c r="H26" s="22" t="n">
        <f aca="false">E26+F26+G26</f>
        <v>1117</v>
      </c>
    </row>
    <row r="27" customFormat="false" ht="12.75" hidden="false" customHeight="false" outlineLevel="0" collapsed="false">
      <c r="A27" s="8"/>
      <c r="B27" s="23" t="s">
        <v>21</v>
      </c>
      <c r="C27" s="20"/>
      <c r="D27" s="21" t="n">
        <v>10</v>
      </c>
      <c r="E27" s="22" t="n">
        <f aca="false">SUM('tst:trt24'!e27)</f>
        <v>880</v>
      </c>
      <c r="F27" s="22" t="n">
        <f aca="false">SUM('tst:trt24'!f27)</f>
        <v>12</v>
      </c>
      <c r="G27" s="22" t="n">
        <f aca="false">SUM('tst:trt24'!g27)</f>
        <v>15</v>
      </c>
      <c r="H27" s="22" t="n">
        <f aca="false">E27+F27+G27</f>
        <v>907</v>
      </c>
    </row>
    <row r="28" customFormat="false" ht="12.75" hidden="false" customHeight="false" outlineLevel="0" collapsed="false">
      <c r="A28" s="8"/>
      <c r="B28" s="23" t="s">
        <v>13</v>
      </c>
      <c r="C28" s="24"/>
      <c r="D28" s="21" t="n">
        <v>9</v>
      </c>
      <c r="E28" s="22" t="n">
        <f aca="false">SUM('tst:trt24'!e28)</f>
        <v>981</v>
      </c>
      <c r="F28" s="22" t="n">
        <f aca="false">SUM('tst:trt24'!f28)</f>
        <v>32</v>
      </c>
      <c r="G28" s="22" t="n">
        <f aca="false">SUM('tst:trt24'!g28)</f>
        <v>27</v>
      </c>
      <c r="H28" s="22" t="n">
        <f aca="false">E28+F28+G28</f>
        <v>1040</v>
      </c>
    </row>
    <row r="29" customFormat="false" ht="12.75" hidden="false" customHeight="false" outlineLevel="0" collapsed="false">
      <c r="A29" s="8"/>
      <c r="B29" s="23" t="s">
        <v>14</v>
      </c>
      <c r="C29" s="24" t="s">
        <v>17</v>
      </c>
      <c r="D29" s="21" t="n">
        <v>8</v>
      </c>
      <c r="E29" s="22" t="n">
        <f aca="false">SUM('tst:trt24'!e29)</f>
        <v>724</v>
      </c>
      <c r="F29" s="22" t="n">
        <f aca="false">SUM('tst:trt24'!f29)</f>
        <v>22</v>
      </c>
      <c r="G29" s="22" t="n">
        <f aca="false">SUM('tst:trt24'!g29)</f>
        <v>15</v>
      </c>
      <c r="H29" s="22" t="n">
        <f aca="false">E29+F29+G29</f>
        <v>761</v>
      </c>
    </row>
    <row r="30" customFormat="false" ht="12.75" hidden="false" customHeight="false" outlineLevel="0" collapsed="false">
      <c r="A30" s="8"/>
      <c r="B30" s="23" t="s">
        <v>16</v>
      </c>
      <c r="C30" s="24"/>
      <c r="D30" s="21" t="n">
        <v>7</v>
      </c>
      <c r="E30" s="22" t="n">
        <f aca="false">SUM('tst:trt24'!e30)</f>
        <v>533</v>
      </c>
      <c r="F30" s="22" t="n">
        <f aca="false">SUM('tst:trt24'!f30)</f>
        <v>6</v>
      </c>
      <c r="G30" s="22" t="n">
        <f aca="false">SUM('tst:trt24'!g30)</f>
        <v>11</v>
      </c>
      <c r="H30" s="22" t="n">
        <f aca="false">E30+F30+G30</f>
        <v>550</v>
      </c>
    </row>
    <row r="31" customFormat="false" ht="12.75" hidden="false" customHeight="false" outlineLevel="0" collapsed="false">
      <c r="A31" s="8"/>
      <c r="B31" s="23" t="s">
        <v>13</v>
      </c>
      <c r="C31" s="24"/>
      <c r="D31" s="21" t="n">
        <v>6</v>
      </c>
      <c r="E31" s="22" t="n">
        <f aca="false">SUM('tst:trt24'!e31)</f>
        <v>519</v>
      </c>
      <c r="F31" s="22" t="n">
        <f aca="false">SUM('tst:trt24'!f31)</f>
        <v>10</v>
      </c>
      <c r="G31" s="22" t="n">
        <f aca="false">SUM('tst:trt24'!g31)</f>
        <v>15</v>
      </c>
      <c r="H31" s="22" t="n">
        <f aca="false">E31+F31+G31</f>
        <v>544</v>
      </c>
    </row>
    <row r="32" customFormat="false" ht="12.75" hidden="false" customHeight="false" outlineLevel="0" collapsed="false">
      <c r="A32" s="8"/>
      <c r="B32" s="23" t="s">
        <v>22</v>
      </c>
      <c r="C32" s="20"/>
      <c r="D32" s="21" t="n">
        <v>5</v>
      </c>
      <c r="E32" s="22" t="n">
        <f aca="false">SUM('tst:trt24'!e32)</f>
        <v>144</v>
      </c>
      <c r="F32" s="22" t="n">
        <f aca="false">SUM('tst:trt24'!f32)</f>
        <v>3</v>
      </c>
      <c r="G32" s="22" t="n">
        <f aca="false">SUM('tst:trt24'!g32)</f>
        <v>4</v>
      </c>
      <c r="H32" s="22" t="n">
        <f aca="false">E32+F32+G32</f>
        <v>151</v>
      </c>
    </row>
    <row r="33" customFormat="false" ht="12.75" hidden="false" customHeight="false" outlineLevel="0" collapsed="false">
      <c r="A33" s="8"/>
      <c r="B33" s="23"/>
      <c r="C33" s="24"/>
      <c r="D33" s="21" t="n">
        <v>4</v>
      </c>
      <c r="E33" s="22" t="n">
        <f aca="false">SUM('tst:trt24'!e33)</f>
        <v>73</v>
      </c>
      <c r="F33" s="22" t="n">
        <f aca="false">SUM('tst:trt24'!f33)</f>
        <v>1</v>
      </c>
      <c r="G33" s="22" t="n">
        <f aca="false">SUM('tst:trt24'!g33)</f>
        <v>0</v>
      </c>
      <c r="H33" s="22" t="n">
        <f aca="false">E33+F33+G33</f>
        <v>74</v>
      </c>
    </row>
    <row r="34" customFormat="false" ht="12.75" hidden="false" customHeight="false" outlineLevel="0" collapsed="false">
      <c r="A34" s="8"/>
      <c r="B34" s="23"/>
      <c r="C34" s="24" t="s">
        <v>12</v>
      </c>
      <c r="D34" s="21" t="n">
        <v>3</v>
      </c>
      <c r="E34" s="22" t="n">
        <f aca="false">SUM('tst:trt24'!e34)</f>
        <v>352</v>
      </c>
      <c r="F34" s="22" t="n">
        <f aca="false">SUM('tst:trt24'!f34)</f>
        <v>4</v>
      </c>
      <c r="G34" s="22" t="n">
        <f aca="false">SUM('tst:trt24'!g34)</f>
        <v>3</v>
      </c>
      <c r="H34" s="22" t="n">
        <f aca="false">E34+F34+G34</f>
        <v>359</v>
      </c>
    </row>
    <row r="35" customFormat="false" ht="12.75" hidden="false" customHeight="false" outlineLevel="0" collapsed="false">
      <c r="A35" s="8"/>
      <c r="B35" s="23"/>
      <c r="C35" s="24"/>
      <c r="D35" s="21" t="n">
        <v>2</v>
      </c>
      <c r="E35" s="22" t="n">
        <f aca="false">SUM('tst:trt24'!e35)</f>
        <v>523</v>
      </c>
      <c r="F35" s="22" t="n">
        <f aca="false">SUM('tst:trt24'!f35)</f>
        <v>3</v>
      </c>
      <c r="G35" s="22" t="n">
        <f aca="false">SUM('tst:trt24'!g35)</f>
        <v>2</v>
      </c>
      <c r="H35" s="22" t="n">
        <f aca="false">E35+F35+G35</f>
        <v>528</v>
      </c>
    </row>
    <row r="36" customFormat="false" ht="12.75" hidden="false" customHeight="false" outlineLevel="0" collapsed="false">
      <c r="A36" s="8"/>
      <c r="B36" s="25"/>
      <c r="C36" s="26"/>
      <c r="D36" s="19" t="n">
        <v>1</v>
      </c>
      <c r="E36" s="22" t="n">
        <f aca="false">SUM('tst:trt24'!e36)</f>
        <v>21180</v>
      </c>
      <c r="F36" s="22" t="n">
        <f aca="false">SUM('tst:trt24'!f36)</f>
        <v>452</v>
      </c>
      <c r="G36" s="22" t="n">
        <f aca="false">SUM('tst:trt24'!g36)</f>
        <v>341</v>
      </c>
      <c r="H36" s="22" t="n">
        <f aca="false">E36+F36+G36</f>
        <v>21973</v>
      </c>
    </row>
    <row r="37" customFormat="false" ht="19.5" hidden="false" customHeight="true" outlineLevel="0" collapsed="false">
      <c r="A37" s="8"/>
      <c r="B37" s="27" t="s">
        <v>23</v>
      </c>
      <c r="C37" s="27"/>
      <c r="D37" s="27"/>
      <c r="E37" s="28" t="n">
        <f aca="false">SUM(E24:E36)</f>
        <v>28777</v>
      </c>
      <c r="F37" s="28" t="n">
        <f aca="false">SUM(F24:F36)</f>
        <v>612</v>
      </c>
      <c r="G37" s="28" t="n">
        <f aca="false">SUM(G24:G36)</f>
        <v>486</v>
      </c>
      <c r="H37" s="28" t="n">
        <f aca="false">SUM(H24:H36)</f>
        <v>29875</v>
      </c>
    </row>
    <row r="38" customFormat="false" ht="12.75" hidden="false" customHeight="false" outlineLevel="0" collapsed="false">
      <c r="A38" s="8"/>
      <c r="B38" s="29"/>
      <c r="C38" s="29"/>
      <c r="D38" s="30" t="n">
        <v>13</v>
      </c>
      <c r="E38" s="31" t="n">
        <f aca="false">SUM('tst:trt24'!e38)</f>
        <v>0</v>
      </c>
      <c r="F38" s="31" t="n">
        <f aca="false">SUM('tst:trt24'!f38)</f>
        <v>0</v>
      </c>
      <c r="G38" s="31" t="n">
        <f aca="false">SUM('tst:trt24'!g38)</f>
        <v>0</v>
      </c>
      <c r="H38" s="31" t="n">
        <f aca="false">E38+F38+G38</f>
        <v>0</v>
      </c>
    </row>
    <row r="39" customFormat="false" ht="12.75" hidden="false" customHeight="false" outlineLevel="0" collapsed="false">
      <c r="A39" s="8"/>
      <c r="B39" s="32" t="s">
        <v>12</v>
      </c>
      <c r="C39" s="33" t="s">
        <v>13</v>
      </c>
      <c r="D39" s="30" t="n">
        <v>12</v>
      </c>
      <c r="E39" s="31" t="n">
        <f aca="false">SUM('tst:trt24'!e39)</f>
        <v>0</v>
      </c>
      <c r="F39" s="31" t="n">
        <f aca="false">SUM('tst:trt24'!f39)</f>
        <v>0</v>
      </c>
      <c r="G39" s="31" t="n">
        <f aca="false">SUM('tst:trt24'!g39)</f>
        <v>0</v>
      </c>
      <c r="H39" s="31" t="n">
        <f aca="false">E39+F39+G39</f>
        <v>0</v>
      </c>
    </row>
    <row r="40" customFormat="false" ht="12.75" hidden="false" customHeight="false" outlineLevel="0" collapsed="false">
      <c r="A40" s="8"/>
      <c r="B40" s="32" t="s">
        <v>24</v>
      </c>
      <c r="C40" s="34"/>
      <c r="D40" s="30" t="n">
        <v>11</v>
      </c>
      <c r="E40" s="31" t="n">
        <f aca="false">SUM('tst:trt24'!e40)</f>
        <v>1</v>
      </c>
      <c r="F40" s="31" t="n">
        <f aca="false">SUM('tst:trt24'!f40)</f>
        <v>0</v>
      </c>
      <c r="G40" s="31" t="n">
        <f aca="false">SUM('tst:trt24'!g40)</f>
        <v>0</v>
      </c>
      <c r="H40" s="31" t="n">
        <f aca="false">E40+F40+G40</f>
        <v>1</v>
      </c>
    </row>
    <row r="41" customFormat="false" ht="12.75" hidden="false" customHeight="false" outlineLevel="0" collapsed="false">
      <c r="A41" s="8"/>
      <c r="B41" s="32" t="s">
        <v>25</v>
      </c>
      <c r="C41" s="33"/>
      <c r="D41" s="30" t="n">
        <v>10</v>
      </c>
      <c r="E41" s="31" t="n">
        <f aca="false">SUM('tst:trt24'!e41)</f>
        <v>0</v>
      </c>
      <c r="F41" s="31" t="n">
        <f aca="false">SUM('tst:trt24'!f41)</f>
        <v>0</v>
      </c>
      <c r="G41" s="31" t="n">
        <f aca="false">SUM('tst:trt24'!g41)</f>
        <v>0</v>
      </c>
      <c r="H41" s="31" t="n">
        <f aca="false">E41+F41+G41</f>
        <v>0</v>
      </c>
    </row>
    <row r="42" customFormat="false" ht="12.75" hidden="false" customHeight="false" outlineLevel="0" collapsed="false">
      <c r="A42" s="8"/>
      <c r="B42" s="32" t="s">
        <v>16</v>
      </c>
      <c r="C42" s="33"/>
      <c r="D42" s="30" t="n">
        <v>9</v>
      </c>
      <c r="E42" s="31" t="n">
        <f aca="false">SUM('tst:trt24'!e42)</f>
        <v>0</v>
      </c>
      <c r="F42" s="31" t="n">
        <f aca="false">SUM('tst:trt24'!f42)</f>
        <v>0</v>
      </c>
      <c r="G42" s="31" t="n">
        <f aca="false">SUM('tst:trt24'!g42)</f>
        <v>0</v>
      </c>
      <c r="H42" s="31" t="n">
        <f aca="false">E42+F42+G42</f>
        <v>0</v>
      </c>
    </row>
    <row r="43" customFormat="false" ht="12.75" hidden="false" customHeight="false" outlineLevel="0" collapsed="false">
      <c r="A43" s="8"/>
      <c r="B43" s="32" t="s">
        <v>15</v>
      </c>
      <c r="C43" s="33" t="s">
        <v>17</v>
      </c>
      <c r="D43" s="30" t="n">
        <v>8</v>
      </c>
      <c r="E43" s="31" t="n">
        <f aca="false">SUM('tst:trt24'!e43)</f>
        <v>0</v>
      </c>
      <c r="F43" s="31" t="n">
        <f aca="false">SUM('tst:trt24'!f43)</f>
        <v>0</v>
      </c>
      <c r="G43" s="31" t="n">
        <f aca="false">SUM('tst:trt24'!g43)</f>
        <v>0</v>
      </c>
      <c r="H43" s="31" t="n">
        <f aca="false">E43+F43+G43</f>
        <v>0</v>
      </c>
    </row>
    <row r="44" customFormat="false" ht="12.75" hidden="false" customHeight="false" outlineLevel="0" collapsed="false">
      <c r="A44" s="8"/>
      <c r="B44" s="32" t="s">
        <v>16</v>
      </c>
      <c r="C44" s="33"/>
      <c r="D44" s="30" t="n">
        <v>7</v>
      </c>
      <c r="E44" s="31" t="n">
        <f aca="false">SUM('tst:trt24'!e44)</f>
        <v>0</v>
      </c>
      <c r="F44" s="31" t="n">
        <f aca="false">SUM('tst:trt24'!f44)</f>
        <v>0</v>
      </c>
      <c r="G44" s="31" t="n">
        <f aca="false">SUM('tst:trt24'!g44)</f>
        <v>0</v>
      </c>
      <c r="H44" s="31" t="n">
        <f aca="false">E44+F44+G44</f>
        <v>0</v>
      </c>
    </row>
    <row r="45" customFormat="false" ht="12.75" hidden="false" customHeight="false" outlineLevel="0" collapsed="false">
      <c r="A45" s="8"/>
      <c r="B45" s="32" t="s">
        <v>12</v>
      </c>
      <c r="C45" s="33"/>
      <c r="D45" s="30" t="n">
        <v>6</v>
      </c>
      <c r="E45" s="31" t="n">
        <f aca="false">SUM('tst:trt24'!e45)</f>
        <v>0</v>
      </c>
      <c r="F45" s="31" t="n">
        <f aca="false">SUM('tst:trt24'!f45)</f>
        <v>0</v>
      </c>
      <c r="G45" s="31" t="n">
        <f aca="false">SUM('tst:trt24'!g45)</f>
        <v>0</v>
      </c>
      <c r="H45" s="31" t="n">
        <f aca="false">E45+F45+G45</f>
        <v>0</v>
      </c>
    </row>
    <row r="46" customFormat="false" ht="12.75" hidden="false" customHeight="false" outlineLevel="0" collapsed="false">
      <c r="A46" s="8"/>
      <c r="B46" s="32" t="s">
        <v>26</v>
      </c>
      <c r="C46" s="29"/>
      <c r="D46" s="30" t="n">
        <v>5</v>
      </c>
      <c r="E46" s="31" t="n">
        <f aca="false">SUM('tst:trt24'!e46)</f>
        <v>0</v>
      </c>
      <c r="F46" s="31" t="n">
        <f aca="false">SUM('tst:trt24'!f46)</f>
        <v>0</v>
      </c>
      <c r="G46" s="31" t="n">
        <f aca="false">SUM('tst:trt24'!g46)</f>
        <v>0</v>
      </c>
      <c r="H46" s="31" t="n">
        <f aca="false">E46+F46+G46</f>
        <v>0</v>
      </c>
    </row>
    <row r="47" customFormat="false" ht="12.75" hidden="false" customHeight="false" outlineLevel="0" collapsed="false">
      <c r="A47" s="8"/>
      <c r="B47" s="32"/>
      <c r="C47" s="33"/>
      <c r="D47" s="30" t="n">
        <v>4</v>
      </c>
      <c r="E47" s="31" t="n">
        <f aca="false">SUM('tst:trt24'!e47)</f>
        <v>0</v>
      </c>
      <c r="F47" s="31" t="n">
        <f aca="false">SUM('tst:trt24'!f47)</f>
        <v>0</v>
      </c>
      <c r="G47" s="31" t="n">
        <f aca="false">SUM('tst:trt24'!g47)</f>
        <v>0</v>
      </c>
      <c r="H47" s="31" t="n">
        <f aca="false">E47+F47+G47</f>
        <v>0</v>
      </c>
    </row>
    <row r="48" customFormat="false" ht="12.75" hidden="false" customHeight="false" outlineLevel="0" collapsed="false">
      <c r="A48" s="8"/>
      <c r="B48" s="32"/>
      <c r="C48" s="33" t="s">
        <v>12</v>
      </c>
      <c r="D48" s="30" t="n">
        <v>3</v>
      </c>
      <c r="E48" s="31" t="n">
        <f aca="false">SUM('tst:trt24'!e48)</f>
        <v>0</v>
      </c>
      <c r="F48" s="31" t="n">
        <f aca="false">SUM('tst:trt24'!f48)</f>
        <v>0</v>
      </c>
      <c r="G48" s="31" t="n">
        <f aca="false">SUM('tst:trt24'!g48)</f>
        <v>0</v>
      </c>
      <c r="H48" s="31" t="n">
        <f aca="false">E48+F48+G48</f>
        <v>0</v>
      </c>
    </row>
    <row r="49" customFormat="false" ht="12.75" hidden="false" customHeight="false" outlineLevel="0" collapsed="false">
      <c r="A49" s="8"/>
      <c r="B49" s="32"/>
      <c r="C49" s="33"/>
      <c r="D49" s="30" t="n">
        <v>2</v>
      </c>
      <c r="E49" s="31" t="n">
        <f aca="false">SUM('tst:trt24'!e49)</f>
        <v>0</v>
      </c>
      <c r="F49" s="31" t="n">
        <f aca="false">SUM('tst:trt24'!f49)</f>
        <v>0</v>
      </c>
      <c r="G49" s="31" t="n">
        <f aca="false">SUM('tst:trt24'!g49)</f>
        <v>0</v>
      </c>
      <c r="H49" s="31" t="n">
        <f aca="false">E49+F49+G49</f>
        <v>0</v>
      </c>
    </row>
    <row r="50" customFormat="false" ht="12.75" hidden="false" customHeight="false" outlineLevel="0" collapsed="false">
      <c r="A50" s="8"/>
      <c r="B50" s="34"/>
      <c r="C50" s="33"/>
      <c r="D50" s="29" t="n">
        <v>1</v>
      </c>
      <c r="E50" s="31" t="n">
        <f aca="false">SUM('tst:trt24'!e50)</f>
        <v>73</v>
      </c>
      <c r="F50" s="31" t="n">
        <f aca="false">SUM('tst:trt24'!f50)</f>
        <v>0</v>
      </c>
      <c r="G50" s="31" t="n">
        <f aca="false">SUM('tst:trt24'!g50)</f>
        <v>0</v>
      </c>
      <c r="H50" s="31" t="n">
        <f aca="false">E50+F50+G50</f>
        <v>73</v>
      </c>
    </row>
    <row r="51" customFormat="false" ht="19.5" hidden="false" customHeight="true" outlineLevel="0" collapsed="false">
      <c r="B51" s="35" t="s">
        <v>27</v>
      </c>
      <c r="C51" s="35"/>
      <c r="D51" s="35"/>
      <c r="E51" s="36" t="n">
        <f aca="false">SUM(E38:E50)</f>
        <v>74</v>
      </c>
      <c r="F51" s="36" t="n">
        <f aca="false">SUM(F38:F50)</f>
        <v>0</v>
      </c>
      <c r="G51" s="36" t="n">
        <f aca="false">SUM(G38:G50)</f>
        <v>0</v>
      </c>
      <c r="H51" s="36" t="n">
        <f aca="false">SUM(H38:H50)</f>
        <v>74</v>
      </c>
    </row>
    <row r="52" customFormat="false" ht="19.5" hidden="false" customHeight="true" outlineLevel="0" collapsed="false">
      <c r="B52" s="37" t="s">
        <v>28</v>
      </c>
      <c r="C52" s="37"/>
      <c r="D52" s="37"/>
      <c r="E52" s="38" t="n">
        <f aca="false">+E23+E37+E51</f>
        <v>49680</v>
      </c>
      <c r="F52" s="38" t="n">
        <f aca="false">+F23+F37+F51</f>
        <v>1221</v>
      </c>
      <c r="G52" s="38" t="n">
        <f aca="false">+G23+G37+G51</f>
        <v>1061</v>
      </c>
      <c r="H52" s="38" t="n">
        <f aca="false">+H23+H37+H51</f>
        <v>51962</v>
      </c>
    </row>
    <row r="53" customFormat="false" ht="16.5" hidden="false" customHeight="true" outlineLevel="0" collapsed="false">
      <c r="B53" s="39"/>
      <c r="C53" s="39"/>
      <c r="D53" s="39"/>
      <c r="E53" s="40"/>
      <c r="F53" s="40"/>
      <c r="G53" s="40"/>
      <c r="H53" s="40"/>
    </row>
    <row r="54" customFormat="false" ht="12.75" hidden="false" customHeight="false" outlineLevel="0" collapsed="false">
      <c r="B54" s="2"/>
      <c r="C54" s="2"/>
      <c r="D54" s="2"/>
      <c r="E54" s="2"/>
      <c r="F54" s="2"/>
      <c r="G54" s="2"/>
      <c r="H54" s="2"/>
    </row>
    <row r="55" customFormat="false" ht="12.75" hidden="false" customHeight="false" outlineLevel="0" collapsed="false">
      <c r="B55" s="2"/>
      <c r="C55" s="2"/>
      <c r="D55" s="2"/>
      <c r="E55" s="2"/>
      <c r="F55" s="2"/>
      <c r="G55" s="2"/>
      <c r="H55" s="2"/>
    </row>
    <row r="56" customFormat="false" ht="12.75" hidden="false" customHeight="false" outlineLevel="0" collapsed="false">
      <c r="B56" s="41"/>
    </row>
    <row r="57" customFormat="false" ht="12.75" hidden="false" customHeight="false" outlineLevel="0" collapsed="false">
      <c r="B57" s="41"/>
    </row>
    <row r="58" customFormat="false" ht="12.75" hidden="false" customHeight="false" outlineLevel="0" collapsed="false">
      <c r="B58" s="41"/>
    </row>
    <row r="59" customFormat="false" ht="12.75" hidden="false" customHeight="false" outlineLevel="0" collapsed="false">
      <c r="D59" s="42"/>
    </row>
    <row r="60" customFormat="false" ht="12.75" hidden="false" customHeight="false" outlineLevel="0" collapsed="false">
      <c r="D60" s="42"/>
    </row>
    <row r="61" customFormat="false" ht="12.75" hidden="false" customHeight="false" outlineLevel="0" collapsed="false">
      <c r="D61" s="42"/>
    </row>
    <row r="62" customFormat="false" ht="12.75" hidden="false" customHeight="false" outlineLevel="0" collapsed="false">
      <c r="D62" s="42"/>
    </row>
    <row r="63" customFormat="false" ht="12.75" hidden="false" customHeight="false" outlineLevel="0" collapsed="false">
      <c r="D63" s="42"/>
    </row>
  </sheetData>
  <mergeCells count="7">
    <mergeCell ref="B5:H5"/>
    <mergeCell ref="B8:D9"/>
    <mergeCell ref="E8:H8"/>
    <mergeCell ref="B23:D23"/>
    <mergeCell ref="B37:D37"/>
    <mergeCell ref="B51:D51"/>
    <mergeCell ref="B52:D52"/>
  </mergeCell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44" t="s">
        <v>0</v>
      </c>
      <c r="C1" s="45"/>
      <c r="D1" s="45"/>
      <c r="E1" s="45"/>
      <c r="F1" s="45"/>
      <c r="G1" s="46"/>
      <c r="H1" s="47"/>
      <c r="J1" s="48"/>
      <c r="K1" s="48"/>
      <c r="L1" s="48"/>
      <c r="M1" s="48"/>
      <c r="N1" s="48"/>
    </row>
    <row r="2" customFormat="false" ht="15" hidden="false" customHeight="false" outlineLevel="0" collapsed="false">
      <c r="B2" s="49" t="s">
        <v>35</v>
      </c>
      <c r="C2" s="50"/>
      <c r="D2" s="50"/>
      <c r="E2" s="94" t="s">
        <v>45</v>
      </c>
      <c r="F2" s="50"/>
      <c r="G2" s="50"/>
      <c r="H2" s="51"/>
      <c r="J2" s="48"/>
      <c r="K2" s="48"/>
      <c r="L2" s="48"/>
      <c r="M2" s="48"/>
      <c r="N2" s="48"/>
    </row>
    <row r="3" customFormat="false" ht="12.75" hidden="false" customHeight="false" outlineLevel="0" collapsed="false">
      <c r="B3" s="49" t="s">
        <v>30</v>
      </c>
      <c r="C3" s="52" t="s">
        <v>37</v>
      </c>
      <c r="D3" s="52"/>
      <c r="E3" s="52"/>
      <c r="F3" s="53"/>
      <c r="G3" s="54"/>
      <c r="H3" s="55"/>
    </row>
    <row r="4" customFormat="false" ht="12.75" hidden="false" customHeight="false" outlineLevel="0" collapsed="false">
      <c r="B4" s="56" t="s">
        <v>32</v>
      </c>
      <c r="C4" s="57"/>
      <c r="D4" s="58" t="n">
        <v>44926</v>
      </c>
      <c r="E4" s="59"/>
      <c r="F4" s="59"/>
      <c r="G4" s="60"/>
      <c r="H4" s="61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65" t="s">
        <v>6</v>
      </c>
      <c r="C7" s="65"/>
      <c r="D7" s="65"/>
      <c r="E7" s="65" t="s">
        <v>7</v>
      </c>
      <c r="F7" s="65"/>
      <c r="G7" s="65"/>
      <c r="H7" s="65"/>
    </row>
    <row r="8" customFormat="false" ht="12.75" hidden="false" customHeight="true" outlineLevel="0" collapsed="false">
      <c r="B8" s="65"/>
      <c r="C8" s="65"/>
      <c r="D8" s="65"/>
      <c r="E8" s="65" t="s">
        <v>8</v>
      </c>
      <c r="F8" s="65" t="s">
        <v>9</v>
      </c>
      <c r="G8" s="65" t="s">
        <v>10</v>
      </c>
      <c r="H8" s="65" t="s">
        <v>11</v>
      </c>
    </row>
    <row r="9" customFormat="false" ht="12.75" hidden="false" customHeight="false" outlineLevel="0" collapsed="false">
      <c r="B9" s="66"/>
      <c r="C9" s="67"/>
      <c r="D9" s="68" t="n">
        <v>13</v>
      </c>
      <c r="E9" s="107" t="n">
        <v>164</v>
      </c>
      <c r="F9" s="107" t="n">
        <v>2</v>
      </c>
      <c r="G9" s="107" t="n">
        <v>0</v>
      </c>
      <c r="H9" s="71" t="n">
        <f aca="false">E9+F9+G9</f>
        <v>166</v>
      </c>
    </row>
    <row r="10" customFormat="false" ht="12.75" hidden="false" customHeight="false" outlineLevel="0" collapsed="false">
      <c r="B10" s="72" t="s">
        <v>12</v>
      </c>
      <c r="C10" s="67" t="s">
        <v>13</v>
      </c>
      <c r="D10" s="68" t="n">
        <v>12</v>
      </c>
      <c r="E10" s="107" t="n">
        <v>30</v>
      </c>
      <c r="F10" s="107" t="n">
        <v>2</v>
      </c>
      <c r="G10" s="107" t="n">
        <v>1</v>
      </c>
      <c r="H10" s="71" t="n">
        <f aca="false">E10+F10+G10</f>
        <v>33</v>
      </c>
    </row>
    <row r="11" customFormat="false" ht="12.75" hidden="false" customHeight="false" outlineLevel="0" collapsed="false">
      <c r="B11" s="72" t="s">
        <v>14</v>
      </c>
      <c r="C11" s="67"/>
      <c r="D11" s="68" t="n">
        <v>11</v>
      </c>
      <c r="E11" s="107" t="n">
        <v>8</v>
      </c>
      <c r="F11" s="107" t="n">
        <v>0</v>
      </c>
      <c r="G11" s="107" t="n">
        <v>0</v>
      </c>
      <c r="H11" s="71" t="n">
        <f aca="false">E11+F11+G11</f>
        <v>8</v>
      </c>
    </row>
    <row r="12" customFormat="false" ht="12.75" hidden="false" customHeight="false" outlineLevel="0" collapsed="false">
      <c r="B12" s="72" t="s">
        <v>12</v>
      </c>
      <c r="C12" s="73"/>
      <c r="D12" s="68" t="n">
        <v>10</v>
      </c>
      <c r="E12" s="107" t="n">
        <v>6</v>
      </c>
      <c r="F12" s="107" t="n">
        <v>0</v>
      </c>
      <c r="G12" s="107" t="n">
        <v>0</v>
      </c>
      <c r="H12" s="71" t="n">
        <f aca="false">E12+F12+G12</f>
        <v>6</v>
      </c>
    </row>
    <row r="13" customFormat="false" ht="12.75" hidden="false" customHeight="false" outlineLevel="0" collapsed="false">
      <c r="B13" s="72" t="s">
        <v>15</v>
      </c>
      <c r="C13" s="67"/>
      <c r="D13" s="68" t="n">
        <v>9</v>
      </c>
      <c r="E13" s="107" t="n">
        <v>62</v>
      </c>
      <c r="F13" s="107" t="n">
        <v>2</v>
      </c>
      <c r="G13" s="107" t="n">
        <v>1</v>
      </c>
      <c r="H13" s="71" t="n">
        <f aca="false">E13+F13+G13</f>
        <v>65</v>
      </c>
    </row>
    <row r="14" customFormat="false" ht="12.75" hidden="false" customHeight="false" outlineLevel="0" collapsed="false">
      <c r="B14" s="72" t="s">
        <v>16</v>
      </c>
      <c r="C14" s="67" t="s">
        <v>17</v>
      </c>
      <c r="D14" s="68" t="n">
        <v>8</v>
      </c>
      <c r="E14" s="107" t="n">
        <v>42</v>
      </c>
      <c r="F14" s="107" t="n">
        <v>2</v>
      </c>
      <c r="G14" s="107" t="n">
        <v>2</v>
      </c>
      <c r="H14" s="71" t="n">
        <f aca="false">E14+F14+G14</f>
        <v>46</v>
      </c>
    </row>
    <row r="15" customFormat="false" ht="12.75" hidden="false" customHeight="false" outlineLevel="0" collapsed="false">
      <c r="B15" s="72" t="s">
        <v>18</v>
      </c>
      <c r="C15" s="67"/>
      <c r="D15" s="68" t="n">
        <v>7</v>
      </c>
      <c r="E15" s="107" t="n">
        <v>22</v>
      </c>
      <c r="F15" s="107" t="n">
        <v>1</v>
      </c>
      <c r="G15" s="107" t="n">
        <v>0</v>
      </c>
      <c r="H15" s="71" t="n">
        <f aca="false">E15+F15+G15</f>
        <v>23</v>
      </c>
    </row>
    <row r="16" customFormat="false" ht="12.75" hidden="false" customHeight="false" outlineLevel="0" collapsed="false">
      <c r="B16" s="72" t="s">
        <v>19</v>
      </c>
      <c r="C16" s="67"/>
      <c r="D16" s="68" t="n">
        <v>6</v>
      </c>
      <c r="E16" s="107" t="n">
        <v>29</v>
      </c>
      <c r="F16" s="107" t="n">
        <v>1</v>
      </c>
      <c r="G16" s="107" t="n">
        <v>3</v>
      </c>
      <c r="H16" s="71" t="n">
        <f aca="false">E16+F16+G16</f>
        <v>33</v>
      </c>
    </row>
    <row r="17" customFormat="false" ht="12.75" hidden="false" customHeight="false" outlineLevel="0" collapsed="false">
      <c r="B17" s="72" t="s">
        <v>12</v>
      </c>
      <c r="C17" s="73"/>
      <c r="D17" s="68" t="n">
        <v>5</v>
      </c>
      <c r="E17" s="107" t="n">
        <v>13</v>
      </c>
      <c r="F17" s="107" t="n">
        <v>0</v>
      </c>
      <c r="G17" s="107" t="n">
        <v>0</v>
      </c>
      <c r="H17" s="71" t="n">
        <f aca="false">E17+F17+G17</f>
        <v>13</v>
      </c>
      <c r="L17" s="74"/>
    </row>
    <row r="18" customFormat="false" ht="12.75" hidden="false" customHeight="false" outlineLevel="0" collapsed="false">
      <c r="B18" s="72"/>
      <c r="C18" s="67"/>
      <c r="D18" s="68" t="n">
        <v>4</v>
      </c>
      <c r="E18" s="107" t="n">
        <v>6</v>
      </c>
      <c r="F18" s="107" t="n">
        <v>2</v>
      </c>
      <c r="G18" s="107" t="n">
        <v>0</v>
      </c>
      <c r="H18" s="71" t="n">
        <f aca="false">E18+F18+G18</f>
        <v>8</v>
      </c>
    </row>
    <row r="19" customFormat="false" ht="12.75" hidden="false" customHeight="false" outlineLevel="0" collapsed="false">
      <c r="B19" s="72"/>
      <c r="C19" s="67" t="s">
        <v>12</v>
      </c>
      <c r="D19" s="68" t="n">
        <v>3</v>
      </c>
      <c r="E19" s="107" t="n">
        <v>6</v>
      </c>
      <c r="F19" s="107" t="n">
        <v>1</v>
      </c>
      <c r="G19" s="107" t="n">
        <v>0</v>
      </c>
      <c r="H19" s="71" t="n">
        <f aca="false">E19+F19+G19</f>
        <v>7</v>
      </c>
    </row>
    <row r="20" customFormat="false" ht="12.75" hidden="false" customHeight="false" outlineLevel="0" collapsed="false">
      <c r="B20" s="72"/>
      <c r="C20" s="67"/>
      <c r="D20" s="68" t="n">
        <v>2</v>
      </c>
      <c r="E20" s="107" t="n">
        <v>43</v>
      </c>
      <c r="F20" s="107" t="n">
        <v>1</v>
      </c>
      <c r="G20" s="107" t="n">
        <v>1</v>
      </c>
      <c r="H20" s="71" t="n">
        <f aca="false">E20+F20+G20</f>
        <v>45</v>
      </c>
    </row>
    <row r="21" customFormat="false" ht="12.75" hidden="false" customHeight="false" outlineLevel="0" collapsed="false">
      <c r="B21" s="75"/>
      <c r="C21" s="76"/>
      <c r="D21" s="66" t="n">
        <v>1</v>
      </c>
      <c r="E21" s="107" t="n">
        <v>12</v>
      </c>
      <c r="F21" s="107" t="n">
        <v>0</v>
      </c>
      <c r="G21" s="107" t="n">
        <v>0</v>
      </c>
      <c r="H21" s="71" t="n">
        <f aca="false">E21+F21+G21</f>
        <v>12</v>
      </c>
    </row>
    <row r="22" customFormat="false" ht="15" hidden="false" customHeight="true" outlineLevel="0" collapsed="false">
      <c r="B22" s="77" t="s">
        <v>20</v>
      </c>
      <c r="C22" s="78"/>
      <c r="D22" s="79"/>
      <c r="E22" s="81" t="n">
        <v>443</v>
      </c>
      <c r="F22" s="81" t="n">
        <v>14</v>
      </c>
      <c r="G22" s="81" t="n">
        <v>8</v>
      </c>
      <c r="H22" s="81" t="n">
        <f aca="false">SUM(H9:H21)</f>
        <v>465</v>
      </c>
    </row>
    <row r="23" customFormat="false" ht="12.75" hidden="false" customHeight="false" outlineLevel="0" collapsed="false">
      <c r="B23" s="66"/>
      <c r="C23" s="82"/>
      <c r="D23" s="68" t="n">
        <v>13</v>
      </c>
      <c r="E23" s="107" t="n">
        <v>429</v>
      </c>
      <c r="F23" s="107" t="n">
        <v>2</v>
      </c>
      <c r="G23" s="107" t="n">
        <v>3</v>
      </c>
      <c r="H23" s="71" t="n">
        <f aca="false">E23+F23+G23</f>
        <v>434</v>
      </c>
    </row>
    <row r="24" customFormat="false" ht="12.75" hidden="false" customHeight="false" outlineLevel="0" collapsed="false">
      <c r="B24" s="72"/>
      <c r="C24" s="84" t="s">
        <v>13</v>
      </c>
      <c r="D24" s="68" t="n">
        <v>12</v>
      </c>
      <c r="E24" s="107" t="n">
        <v>23</v>
      </c>
      <c r="F24" s="107" t="n">
        <v>1</v>
      </c>
      <c r="G24" s="107" t="n">
        <v>0</v>
      </c>
      <c r="H24" s="71" t="n">
        <f aca="false">E24+F24+G24</f>
        <v>24</v>
      </c>
    </row>
    <row r="25" customFormat="false" ht="12.75" hidden="false" customHeight="false" outlineLevel="0" collapsed="false">
      <c r="B25" s="72" t="s">
        <v>19</v>
      </c>
      <c r="C25" s="84"/>
      <c r="D25" s="68" t="n">
        <v>11</v>
      </c>
      <c r="E25" s="107" t="n">
        <v>15</v>
      </c>
      <c r="F25" s="107" t="n">
        <v>0</v>
      </c>
      <c r="G25" s="107" t="n">
        <v>0</v>
      </c>
      <c r="H25" s="71" t="n">
        <f aca="false">E25+F25+G25</f>
        <v>15</v>
      </c>
    </row>
    <row r="26" customFormat="false" ht="12.75" hidden="false" customHeight="false" outlineLevel="0" collapsed="false">
      <c r="B26" s="72" t="s">
        <v>21</v>
      </c>
      <c r="C26" s="82"/>
      <c r="D26" s="68" t="n">
        <v>10</v>
      </c>
      <c r="E26" s="107" t="n">
        <v>6</v>
      </c>
      <c r="F26" s="107" t="n">
        <v>0</v>
      </c>
      <c r="G26" s="107" t="n">
        <v>0</v>
      </c>
      <c r="H26" s="71" t="n">
        <f aca="false">E26+F26+G26</f>
        <v>6</v>
      </c>
    </row>
    <row r="27" customFormat="false" ht="12.75" hidden="false" customHeight="false" outlineLevel="0" collapsed="false">
      <c r="B27" s="72" t="s">
        <v>13</v>
      </c>
      <c r="C27" s="84"/>
      <c r="D27" s="68" t="n">
        <v>9</v>
      </c>
      <c r="E27" s="107" t="n">
        <v>48</v>
      </c>
      <c r="F27" s="107" t="n">
        <v>0</v>
      </c>
      <c r="G27" s="107" t="n">
        <v>1</v>
      </c>
      <c r="H27" s="71" t="n">
        <f aca="false">E27+F27+G27</f>
        <v>49</v>
      </c>
    </row>
    <row r="28" customFormat="false" ht="12.75" hidden="false" customHeight="false" outlineLevel="0" collapsed="false">
      <c r="B28" s="72" t="s">
        <v>14</v>
      </c>
      <c r="C28" s="84" t="s">
        <v>17</v>
      </c>
      <c r="D28" s="68" t="n">
        <v>8</v>
      </c>
      <c r="E28" s="107" t="n">
        <v>46</v>
      </c>
      <c r="F28" s="107" t="n">
        <v>3</v>
      </c>
      <c r="G28" s="107" t="n">
        <v>1</v>
      </c>
      <c r="H28" s="71" t="n">
        <f aca="false">E28+F28+G28</f>
        <v>50</v>
      </c>
      <c r="O28" s="43" t="n">
        <v>1</v>
      </c>
    </row>
    <row r="29" customFormat="false" ht="12.75" hidden="false" customHeight="false" outlineLevel="0" collapsed="false">
      <c r="B29" s="72" t="s">
        <v>16</v>
      </c>
      <c r="C29" s="84"/>
      <c r="D29" s="68" t="n">
        <v>7</v>
      </c>
      <c r="E29" s="107" t="n">
        <v>18</v>
      </c>
      <c r="F29" s="107" t="n">
        <v>1</v>
      </c>
      <c r="G29" s="107" t="n">
        <v>0</v>
      </c>
      <c r="H29" s="71" t="n">
        <f aca="false">E29+F29+G29</f>
        <v>19</v>
      </c>
    </row>
    <row r="30" customFormat="false" ht="12.75" hidden="false" customHeight="false" outlineLevel="0" collapsed="false">
      <c r="B30" s="72" t="s">
        <v>13</v>
      </c>
      <c r="C30" s="84"/>
      <c r="D30" s="68" t="n">
        <v>6</v>
      </c>
      <c r="E30" s="107" t="n">
        <v>36</v>
      </c>
      <c r="F30" s="107" t="n">
        <v>0</v>
      </c>
      <c r="G30" s="107" t="n">
        <v>0</v>
      </c>
      <c r="H30" s="71" t="n">
        <f aca="false">E30+F30+G30</f>
        <v>36</v>
      </c>
    </row>
    <row r="31" customFormat="false" ht="12.75" hidden="false" customHeight="false" outlineLevel="0" collapsed="false">
      <c r="B31" s="72" t="s">
        <v>22</v>
      </c>
      <c r="C31" s="82"/>
      <c r="D31" s="68" t="n">
        <v>5</v>
      </c>
      <c r="E31" s="107" t="n">
        <v>30</v>
      </c>
      <c r="F31" s="107" t="n">
        <v>1</v>
      </c>
      <c r="G31" s="107" t="n">
        <v>0</v>
      </c>
      <c r="H31" s="71" t="n">
        <f aca="false">E31+F31+G31</f>
        <v>31</v>
      </c>
    </row>
    <row r="32" customFormat="false" ht="12.75" hidden="false" customHeight="false" outlineLevel="0" collapsed="false">
      <c r="B32" s="72"/>
      <c r="C32" s="84"/>
      <c r="D32" s="68" t="n">
        <v>4</v>
      </c>
      <c r="E32" s="107" t="n">
        <v>8</v>
      </c>
      <c r="F32" s="107" t="n">
        <v>1</v>
      </c>
      <c r="G32" s="107" t="n">
        <v>0</v>
      </c>
      <c r="H32" s="71" t="n">
        <f aca="false">E32+F32+G32</f>
        <v>9</v>
      </c>
    </row>
    <row r="33" customFormat="false" ht="12.75" hidden="false" customHeight="false" outlineLevel="0" collapsed="false">
      <c r="B33" s="72"/>
      <c r="C33" s="84" t="s">
        <v>12</v>
      </c>
      <c r="D33" s="68" t="n">
        <v>3</v>
      </c>
      <c r="E33" s="107" t="n">
        <v>0</v>
      </c>
      <c r="F33" s="107" t="n">
        <v>0</v>
      </c>
      <c r="G33" s="107" t="n">
        <v>0</v>
      </c>
      <c r="H33" s="71" t="n">
        <f aca="false">E33+F33+G33</f>
        <v>0</v>
      </c>
    </row>
    <row r="34" customFormat="false" ht="12.75" hidden="false" customHeight="false" outlineLevel="0" collapsed="false">
      <c r="B34" s="72"/>
      <c r="C34" s="84"/>
      <c r="D34" s="68" t="n">
        <v>2</v>
      </c>
      <c r="E34" s="107" t="n">
        <v>38</v>
      </c>
      <c r="F34" s="107" t="n">
        <v>0</v>
      </c>
      <c r="G34" s="107" t="n">
        <v>0</v>
      </c>
      <c r="H34" s="71" t="n">
        <f aca="false">E34+F34+G34</f>
        <v>38</v>
      </c>
    </row>
    <row r="35" customFormat="false" ht="12.75" hidden="false" customHeight="false" outlineLevel="0" collapsed="false">
      <c r="B35" s="75"/>
      <c r="C35" s="85"/>
      <c r="D35" s="66" t="n">
        <v>1</v>
      </c>
      <c r="E35" s="107" t="n">
        <v>17</v>
      </c>
      <c r="F35" s="107" t="n">
        <v>0</v>
      </c>
      <c r="G35" s="107" t="n">
        <v>0</v>
      </c>
      <c r="H35" s="71" t="n">
        <f aca="false">E35+F35+G35</f>
        <v>17</v>
      </c>
    </row>
    <row r="36" customFormat="false" ht="12.75" hidden="false" customHeight="false" outlineLevel="0" collapsed="false">
      <c r="B36" s="77" t="s">
        <v>23</v>
      </c>
      <c r="C36" s="78"/>
      <c r="D36" s="79"/>
      <c r="E36" s="81" t="n">
        <v>714</v>
      </c>
      <c r="F36" s="81" t="n">
        <v>9</v>
      </c>
      <c r="G36" s="81" t="n">
        <v>5</v>
      </c>
      <c r="H36" s="81" t="n">
        <f aca="false">SUM(H23:H35)</f>
        <v>728</v>
      </c>
    </row>
    <row r="37" customFormat="false" ht="12.75" hidden="false" customHeight="true" outlineLevel="0" collapsed="false">
      <c r="B37" s="66"/>
      <c r="C37" s="66"/>
      <c r="D37" s="68" t="n">
        <v>13</v>
      </c>
      <c r="E37" s="107" t="n">
        <v>1</v>
      </c>
      <c r="F37" s="107" t="n">
        <v>0</v>
      </c>
      <c r="G37" s="107" t="n">
        <v>0</v>
      </c>
      <c r="H37" s="71" t="n">
        <f aca="false">E37+F37+G37</f>
        <v>1</v>
      </c>
    </row>
    <row r="38" customFormat="false" ht="12.75" hidden="false" customHeight="false" outlineLevel="0" collapsed="false">
      <c r="B38" s="72" t="s">
        <v>12</v>
      </c>
      <c r="C38" s="84" t="s">
        <v>13</v>
      </c>
      <c r="D38" s="68" t="n">
        <v>12</v>
      </c>
      <c r="E38" s="107" t="n">
        <v>0</v>
      </c>
      <c r="F38" s="107" t="n">
        <v>0</v>
      </c>
      <c r="G38" s="107" t="n">
        <v>0</v>
      </c>
      <c r="H38" s="71" t="n">
        <f aca="false">E38+F38+G38</f>
        <v>0</v>
      </c>
    </row>
    <row r="39" customFormat="false" ht="12.75" hidden="false" customHeight="false" outlineLevel="0" collapsed="false">
      <c r="B39" s="72" t="s">
        <v>24</v>
      </c>
      <c r="C39" s="75"/>
      <c r="D39" s="68" t="n">
        <v>11</v>
      </c>
      <c r="E39" s="107" t="n">
        <v>0</v>
      </c>
      <c r="F39" s="107" t="n">
        <v>0</v>
      </c>
      <c r="G39" s="107" t="n">
        <v>0</v>
      </c>
      <c r="H39" s="71" t="n">
        <f aca="false">E39+F39+G39</f>
        <v>0</v>
      </c>
    </row>
    <row r="40" customFormat="false" ht="12.75" hidden="false" customHeight="false" outlineLevel="0" collapsed="false">
      <c r="B40" s="72" t="s">
        <v>25</v>
      </c>
      <c r="C40" s="84"/>
      <c r="D40" s="68" t="n">
        <v>10</v>
      </c>
      <c r="E40" s="107" t="n">
        <v>1</v>
      </c>
      <c r="F40" s="107" t="n">
        <v>0</v>
      </c>
      <c r="G40" s="107" t="n">
        <v>0</v>
      </c>
      <c r="H40" s="71" t="n">
        <f aca="false">E40+F40+G40</f>
        <v>1</v>
      </c>
    </row>
    <row r="41" customFormat="false" ht="12.75" hidden="false" customHeight="false" outlineLevel="0" collapsed="false">
      <c r="B41" s="72" t="s">
        <v>16</v>
      </c>
      <c r="C41" s="84"/>
      <c r="D41" s="68" t="n">
        <v>9</v>
      </c>
      <c r="E41" s="107" t="n">
        <v>0</v>
      </c>
      <c r="F41" s="107" t="n">
        <v>0</v>
      </c>
      <c r="G41" s="107" t="n">
        <v>0</v>
      </c>
      <c r="H41" s="71" t="n">
        <f aca="false">E41+F41+G41</f>
        <v>0</v>
      </c>
    </row>
    <row r="42" customFormat="false" ht="12.75" hidden="false" customHeight="false" outlineLevel="0" collapsed="false">
      <c r="B42" s="72" t="s">
        <v>15</v>
      </c>
      <c r="C42" s="84" t="s">
        <v>17</v>
      </c>
      <c r="D42" s="68" t="n">
        <v>8</v>
      </c>
      <c r="E42" s="107" t="n">
        <v>0</v>
      </c>
      <c r="F42" s="107" t="n">
        <v>0</v>
      </c>
      <c r="G42" s="107" t="n">
        <v>0</v>
      </c>
      <c r="H42" s="71" t="n">
        <f aca="false">E42+F42+G42</f>
        <v>0</v>
      </c>
    </row>
    <row r="43" customFormat="false" ht="12.75" hidden="false" customHeight="false" outlineLevel="0" collapsed="false">
      <c r="B43" s="72" t="s">
        <v>16</v>
      </c>
      <c r="C43" s="84"/>
      <c r="D43" s="68" t="n">
        <v>7</v>
      </c>
      <c r="E43" s="107" t="n">
        <v>0</v>
      </c>
      <c r="F43" s="107" t="n">
        <v>0</v>
      </c>
      <c r="G43" s="107" t="n">
        <v>0</v>
      </c>
      <c r="H43" s="71" t="n">
        <f aca="false">E43+F43+G43</f>
        <v>0</v>
      </c>
    </row>
    <row r="44" customFormat="false" ht="12.75" hidden="false" customHeight="false" outlineLevel="0" collapsed="false">
      <c r="B44" s="72" t="s">
        <v>12</v>
      </c>
      <c r="C44" s="84"/>
      <c r="D44" s="68" t="n">
        <v>6</v>
      </c>
      <c r="E44" s="107" t="n">
        <v>0</v>
      </c>
      <c r="F44" s="107" t="n">
        <v>0</v>
      </c>
      <c r="G44" s="107" t="n">
        <v>0</v>
      </c>
      <c r="H44" s="71" t="n">
        <f aca="false">E44+F44+G44</f>
        <v>0</v>
      </c>
    </row>
    <row r="45" customFormat="false" ht="12.75" hidden="false" customHeight="false" outlineLevel="0" collapsed="false">
      <c r="B45" s="72" t="s">
        <v>26</v>
      </c>
      <c r="C45" s="66"/>
      <c r="D45" s="68" t="n">
        <v>5</v>
      </c>
      <c r="E45" s="107" t="n">
        <v>0</v>
      </c>
      <c r="F45" s="107" t="n">
        <v>0</v>
      </c>
      <c r="G45" s="107" t="n">
        <v>0</v>
      </c>
      <c r="H45" s="71" t="n">
        <f aca="false">E45+F45+G45</f>
        <v>0</v>
      </c>
    </row>
    <row r="46" customFormat="false" ht="12.75" hidden="false" customHeight="false" outlineLevel="0" collapsed="false">
      <c r="B46" s="72"/>
      <c r="C46" s="84"/>
      <c r="D46" s="68" t="n">
        <v>4</v>
      </c>
      <c r="E46" s="107" t="n">
        <v>0</v>
      </c>
      <c r="F46" s="107" t="n">
        <v>0</v>
      </c>
      <c r="G46" s="107" t="n">
        <v>0</v>
      </c>
      <c r="H46" s="71" t="n">
        <f aca="false">E46+F46+G46</f>
        <v>0</v>
      </c>
    </row>
    <row r="47" customFormat="false" ht="12.75" hidden="false" customHeight="false" outlineLevel="0" collapsed="false">
      <c r="B47" s="72"/>
      <c r="C47" s="84" t="s">
        <v>12</v>
      </c>
      <c r="D47" s="68" t="n">
        <v>3</v>
      </c>
      <c r="E47" s="107" t="n">
        <v>0</v>
      </c>
      <c r="F47" s="107" t="n">
        <v>0</v>
      </c>
      <c r="G47" s="107" t="n">
        <v>0</v>
      </c>
      <c r="H47" s="71" t="n">
        <f aca="false">E47+F47+G47</f>
        <v>0</v>
      </c>
    </row>
    <row r="48" customFormat="false" ht="12.75" hidden="false" customHeight="false" outlineLevel="0" collapsed="false">
      <c r="B48" s="72"/>
      <c r="C48" s="84"/>
      <c r="D48" s="68" t="n">
        <v>2</v>
      </c>
      <c r="E48" s="107" t="n">
        <v>0</v>
      </c>
      <c r="F48" s="107" t="n">
        <v>0</v>
      </c>
      <c r="G48" s="107" t="n">
        <v>0</v>
      </c>
      <c r="H48" s="71" t="n">
        <f aca="false">E48+F48+G48</f>
        <v>0</v>
      </c>
    </row>
    <row r="49" customFormat="false" ht="12.75" hidden="false" customHeight="false" outlineLevel="0" collapsed="false">
      <c r="B49" s="75"/>
      <c r="C49" s="84"/>
      <c r="D49" s="66" t="n">
        <v>1</v>
      </c>
      <c r="E49" s="107" t="n">
        <v>0</v>
      </c>
      <c r="F49" s="107" t="n">
        <v>0</v>
      </c>
      <c r="G49" s="107" t="n">
        <v>0</v>
      </c>
      <c r="H49" s="71" t="n">
        <f aca="false">E49+F49+G49</f>
        <v>0</v>
      </c>
    </row>
    <row r="50" customFormat="false" ht="12.75" hidden="false" customHeight="false" outlineLevel="0" collapsed="false">
      <c r="B50" s="68" t="s">
        <v>27</v>
      </c>
      <c r="C50" s="68"/>
      <c r="D50" s="68"/>
      <c r="E50" s="81" t="n">
        <f aca="false">SUM(E37:E49)</f>
        <v>2</v>
      </c>
      <c r="F50" s="81" t="n">
        <f aca="false">SUM(F37:F49)</f>
        <v>0</v>
      </c>
      <c r="G50" s="81" t="n">
        <f aca="false">SUM(G37:G49)</f>
        <v>0</v>
      </c>
      <c r="H50" s="81" t="n">
        <f aca="false">SUM(H37:H49)</f>
        <v>2</v>
      </c>
    </row>
    <row r="51" customFormat="false" ht="12.75" hidden="false" customHeight="true" outlineLevel="0" collapsed="false">
      <c r="B51" s="89" t="s">
        <v>28</v>
      </c>
      <c r="C51" s="89"/>
      <c r="D51" s="89"/>
      <c r="E51" s="91" t="n">
        <f aca="false">SUM(E22,E36,E50)</f>
        <v>1159</v>
      </c>
      <c r="F51" s="91" t="n">
        <f aca="false">SUM(F22,F36,F50)</f>
        <v>23</v>
      </c>
      <c r="G51" s="91" t="n">
        <f aca="false">SUM(G22,G36,G50)</f>
        <v>13</v>
      </c>
      <c r="H51" s="91" t="n">
        <f aca="false">SUM(H22,H36,H50)</f>
        <v>1195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44" t="s">
        <v>0</v>
      </c>
      <c r="C1" s="45"/>
      <c r="D1" s="45"/>
      <c r="E1" s="45"/>
      <c r="F1" s="45"/>
      <c r="G1" s="46"/>
      <c r="H1" s="47"/>
      <c r="J1" s="48"/>
      <c r="K1" s="48"/>
      <c r="L1" s="48"/>
      <c r="M1" s="48"/>
      <c r="N1" s="48"/>
    </row>
    <row r="2" customFormat="false" ht="15" hidden="false" customHeight="false" outlineLevel="0" collapsed="false">
      <c r="B2" s="49" t="s">
        <v>35</v>
      </c>
      <c r="C2" s="50"/>
      <c r="D2" s="50"/>
      <c r="E2" s="94" t="s">
        <v>46</v>
      </c>
      <c r="F2" s="50"/>
      <c r="G2" s="50"/>
      <c r="H2" s="51"/>
      <c r="J2" s="48"/>
      <c r="K2" s="48"/>
      <c r="L2" s="48"/>
      <c r="M2" s="48"/>
      <c r="N2" s="48"/>
    </row>
    <row r="3" customFormat="false" ht="12.75" hidden="false" customHeight="false" outlineLevel="0" collapsed="false">
      <c r="B3" s="49" t="s">
        <v>30</v>
      </c>
      <c r="C3" s="52" t="s">
        <v>37</v>
      </c>
      <c r="D3" s="52"/>
      <c r="E3" s="52"/>
      <c r="F3" s="53"/>
      <c r="G3" s="54"/>
      <c r="H3" s="55"/>
    </row>
    <row r="4" customFormat="false" ht="12.75" hidden="false" customHeight="false" outlineLevel="0" collapsed="false">
      <c r="B4" s="56" t="s">
        <v>32</v>
      </c>
      <c r="C4" s="57"/>
      <c r="D4" s="58" t="n">
        <v>44926</v>
      </c>
      <c r="E4" s="59"/>
      <c r="F4" s="59"/>
      <c r="G4" s="60"/>
      <c r="H4" s="61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65" t="s">
        <v>6</v>
      </c>
      <c r="C7" s="65"/>
      <c r="D7" s="65"/>
      <c r="E7" s="65" t="s">
        <v>7</v>
      </c>
      <c r="F7" s="65"/>
      <c r="G7" s="65"/>
      <c r="H7" s="65"/>
    </row>
    <row r="8" customFormat="false" ht="12.75" hidden="false" customHeight="true" outlineLevel="0" collapsed="false">
      <c r="B8" s="65"/>
      <c r="C8" s="65"/>
      <c r="D8" s="65"/>
      <c r="E8" s="65" t="s">
        <v>8</v>
      </c>
      <c r="F8" s="65" t="s">
        <v>9</v>
      </c>
      <c r="G8" s="65" t="s">
        <v>10</v>
      </c>
      <c r="H8" s="65" t="s">
        <v>11</v>
      </c>
    </row>
    <row r="9" customFormat="false" ht="12.75" hidden="false" customHeight="false" outlineLevel="0" collapsed="false">
      <c r="B9" s="66"/>
      <c r="C9" s="67"/>
      <c r="D9" s="68" t="n">
        <v>13</v>
      </c>
      <c r="E9" s="95" t="n">
        <v>511</v>
      </c>
      <c r="F9" s="96" t="n">
        <v>23</v>
      </c>
      <c r="G9" s="95" t="n">
        <v>2</v>
      </c>
      <c r="H9" s="71" t="n">
        <f aca="false">E9+F9+G9</f>
        <v>536</v>
      </c>
    </row>
    <row r="10" customFormat="false" ht="12.75" hidden="false" customHeight="false" outlineLevel="0" collapsed="false">
      <c r="B10" s="72" t="s">
        <v>12</v>
      </c>
      <c r="C10" s="67" t="s">
        <v>13</v>
      </c>
      <c r="D10" s="68" t="n">
        <v>12</v>
      </c>
      <c r="E10" s="95" t="n">
        <v>40</v>
      </c>
      <c r="F10" s="95" t="n">
        <v>3</v>
      </c>
      <c r="G10" s="95" t="n">
        <v>1</v>
      </c>
      <c r="H10" s="71" t="n">
        <f aca="false">E10+F10+G10</f>
        <v>44</v>
      </c>
    </row>
    <row r="11" customFormat="false" ht="12.75" hidden="false" customHeight="false" outlineLevel="0" collapsed="false">
      <c r="B11" s="72" t="s">
        <v>14</v>
      </c>
      <c r="C11" s="67"/>
      <c r="D11" s="68" t="n">
        <v>11</v>
      </c>
      <c r="E11" s="95" t="n">
        <v>50</v>
      </c>
      <c r="F11" s="96" t="n">
        <v>4</v>
      </c>
      <c r="G11" s="95" t="n">
        <v>2</v>
      </c>
      <c r="H11" s="71" t="n">
        <f aca="false">E11+F11+G11</f>
        <v>56</v>
      </c>
    </row>
    <row r="12" customFormat="false" ht="12.75" hidden="false" customHeight="false" outlineLevel="0" collapsed="false">
      <c r="B12" s="72" t="s">
        <v>12</v>
      </c>
      <c r="C12" s="73"/>
      <c r="D12" s="68" t="n">
        <v>10</v>
      </c>
      <c r="E12" s="95" t="n">
        <v>41</v>
      </c>
      <c r="F12" s="95" t="n">
        <v>4</v>
      </c>
      <c r="G12" s="95" t="n">
        <v>0</v>
      </c>
      <c r="H12" s="71" t="n">
        <f aca="false">E12+F12+G12</f>
        <v>45</v>
      </c>
    </row>
    <row r="13" customFormat="false" ht="12.75" hidden="false" customHeight="false" outlineLevel="0" collapsed="false">
      <c r="B13" s="72" t="s">
        <v>15</v>
      </c>
      <c r="C13" s="67"/>
      <c r="D13" s="68" t="n">
        <v>9</v>
      </c>
      <c r="E13" s="95" t="n">
        <v>87</v>
      </c>
      <c r="F13" s="96" t="n">
        <v>3</v>
      </c>
      <c r="G13" s="95" t="n">
        <v>0</v>
      </c>
      <c r="H13" s="71" t="n">
        <f aca="false">E13+F13+G13</f>
        <v>90</v>
      </c>
    </row>
    <row r="14" customFormat="false" ht="12.75" hidden="false" customHeight="false" outlineLevel="0" collapsed="false">
      <c r="B14" s="72" t="s">
        <v>16</v>
      </c>
      <c r="C14" s="67" t="s">
        <v>17</v>
      </c>
      <c r="D14" s="68" t="n">
        <v>8</v>
      </c>
      <c r="E14" s="95" t="n">
        <v>36</v>
      </c>
      <c r="F14" s="95" t="n">
        <v>2</v>
      </c>
      <c r="G14" s="95" t="n">
        <v>0</v>
      </c>
      <c r="H14" s="71" t="n">
        <f aca="false">E14+F14+G14</f>
        <v>38</v>
      </c>
    </row>
    <row r="15" customFormat="false" ht="12.75" hidden="false" customHeight="false" outlineLevel="0" collapsed="false">
      <c r="B15" s="72" t="s">
        <v>18</v>
      </c>
      <c r="C15" s="67"/>
      <c r="D15" s="68" t="n">
        <v>7</v>
      </c>
      <c r="E15" s="95" t="n">
        <v>11</v>
      </c>
      <c r="F15" s="96" t="n">
        <v>1</v>
      </c>
      <c r="G15" s="95" t="n">
        <v>0</v>
      </c>
      <c r="H15" s="71" t="n">
        <f aca="false">E15+F15+G15</f>
        <v>12</v>
      </c>
    </row>
    <row r="16" customFormat="false" ht="12.75" hidden="false" customHeight="false" outlineLevel="0" collapsed="false">
      <c r="B16" s="72" t="s">
        <v>19</v>
      </c>
      <c r="C16" s="67"/>
      <c r="D16" s="68" t="n">
        <v>6</v>
      </c>
      <c r="E16" s="95" t="n">
        <v>26</v>
      </c>
      <c r="F16" s="95" t="n">
        <v>0</v>
      </c>
      <c r="G16" s="95" t="n">
        <v>0</v>
      </c>
      <c r="H16" s="71" t="n">
        <f aca="false">E16+F16+G16</f>
        <v>26</v>
      </c>
    </row>
    <row r="17" customFormat="false" ht="12.75" hidden="false" customHeight="false" outlineLevel="0" collapsed="false">
      <c r="B17" s="72" t="s">
        <v>12</v>
      </c>
      <c r="C17" s="73"/>
      <c r="D17" s="68" t="n">
        <v>5</v>
      </c>
      <c r="E17" s="95" t="n">
        <v>18</v>
      </c>
      <c r="F17" s="96" t="n">
        <v>0</v>
      </c>
      <c r="G17" s="95" t="n">
        <v>0</v>
      </c>
      <c r="H17" s="71" t="n">
        <f aca="false">E17+F17+G17</f>
        <v>18</v>
      </c>
      <c r="L17" s="74"/>
    </row>
    <row r="18" customFormat="false" ht="12.75" hidden="false" customHeight="false" outlineLevel="0" collapsed="false">
      <c r="B18" s="72"/>
      <c r="C18" s="67"/>
      <c r="D18" s="68" t="n">
        <v>4</v>
      </c>
      <c r="E18" s="95" t="n">
        <v>10</v>
      </c>
      <c r="F18" s="95" t="n">
        <v>0</v>
      </c>
      <c r="G18" s="95" t="n">
        <v>0</v>
      </c>
      <c r="H18" s="71" t="n">
        <f aca="false">E18+F18+G18</f>
        <v>10</v>
      </c>
    </row>
    <row r="19" customFormat="false" ht="12.75" hidden="false" customHeight="false" outlineLevel="0" collapsed="false">
      <c r="B19" s="72"/>
      <c r="C19" s="67" t="s">
        <v>12</v>
      </c>
      <c r="D19" s="68" t="n">
        <v>3</v>
      </c>
      <c r="E19" s="95" t="n">
        <v>5</v>
      </c>
      <c r="F19" s="96" t="n">
        <v>0</v>
      </c>
      <c r="G19" s="95" t="n">
        <v>1</v>
      </c>
      <c r="H19" s="71" t="n">
        <f aca="false">E19+F19+G19</f>
        <v>6</v>
      </c>
    </row>
    <row r="20" customFormat="false" ht="12.75" hidden="false" customHeight="false" outlineLevel="0" collapsed="false">
      <c r="B20" s="72"/>
      <c r="C20" s="67"/>
      <c r="D20" s="68" t="n">
        <v>2</v>
      </c>
      <c r="E20" s="95" t="n">
        <v>21</v>
      </c>
      <c r="F20" s="95" t="n">
        <v>0</v>
      </c>
      <c r="G20" s="95" t="n">
        <v>0</v>
      </c>
      <c r="H20" s="71" t="n">
        <f aca="false">E20+F20+G20</f>
        <v>21</v>
      </c>
    </row>
    <row r="21" customFormat="false" ht="12.75" hidden="false" customHeight="false" outlineLevel="0" collapsed="false">
      <c r="B21" s="75"/>
      <c r="C21" s="76"/>
      <c r="D21" s="66" t="n">
        <v>1</v>
      </c>
      <c r="E21" s="95" t="n">
        <v>13</v>
      </c>
      <c r="F21" s="96" t="n">
        <v>0</v>
      </c>
      <c r="G21" s="95" t="n">
        <v>0</v>
      </c>
      <c r="H21" s="71" t="n">
        <f aca="false">E21+F21+G21</f>
        <v>13</v>
      </c>
    </row>
    <row r="22" customFormat="false" ht="15" hidden="false" customHeight="true" outlineLevel="0" collapsed="false">
      <c r="B22" s="77" t="s">
        <v>20</v>
      </c>
      <c r="C22" s="78"/>
      <c r="D22" s="79"/>
      <c r="E22" s="81" t="n">
        <f aca="false">SUM(E9:E21)</f>
        <v>869</v>
      </c>
      <c r="F22" s="81" t="n">
        <f aca="false">SUM(F9:F21)</f>
        <v>40</v>
      </c>
      <c r="G22" s="81" t="n">
        <f aca="false">SUM(G9:G21)</f>
        <v>6</v>
      </c>
      <c r="H22" s="81" t="n">
        <f aca="false">SUM(H9:H21)</f>
        <v>915</v>
      </c>
    </row>
    <row r="23" customFormat="false" ht="12.75" hidden="false" customHeight="false" outlineLevel="0" collapsed="false">
      <c r="B23" s="66"/>
      <c r="C23" s="82"/>
      <c r="D23" s="68" t="n">
        <v>13</v>
      </c>
      <c r="E23" s="95" t="n">
        <v>904</v>
      </c>
      <c r="F23" s="96" t="n">
        <v>24</v>
      </c>
      <c r="G23" s="97" t="n">
        <v>3</v>
      </c>
      <c r="H23" s="71" t="n">
        <f aca="false">E23+F23+G23</f>
        <v>931</v>
      </c>
    </row>
    <row r="24" customFormat="false" ht="12.75" hidden="false" customHeight="false" outlineLevel="0" collapsed="false">
      <c r="B24" s="72"/>
      <c r="C24" s="84" t="s">
        <v>13</v>
      </c>
      <c r="D24" s="68" t="n">
        <v>12</v>
      </c>
      <c r="E24" s="95" t="n">
        <v>33</v>
      </c>
      <c r="F24" s="95" t="n">
        <v>2</v>
      </c>
      <c r="G24" s="97" t="n">
        <v>0</v>
      </c>
      <c r="H24" s="71" t="n">
        <f aca="false">E24+F24+G24</f>
        <v>35</v>
      </c>
    </row>
    <row r="25" customFormat="false" ht="12.75" hidden="false" customHeight="false" outlineLevel="0" collapsed="false">
      <c r="B25" s="72" t="s">
        <v>19</v>
      </c>
      <c r="C25" s="84"/>
      <c r="D25" s="68" t="n">
        <v>11</v>
      </c>
      <c r="E25" s="95" t="n">
        <v>50</v>
      </c>
      <c r="F25" s="96" t="n">
        <v>0</v>
      </c>
      <c r="G25" s="97" t="n">
        <v>1</v>
      </c>
      <c r="H25" s="71" t="n">
        <f aca="false">E25+F25+G25</f>
        <v>51</v>
      </c>
    </row>
    <row r="26" customFormat="false" ht="12.75" hidden="false" customHeight="false" outlineLevel="0" collapsed="false">
      <c r="B26" s="72" t="s">
        <v>21</v>
      </c>
      <c r="C26" s="82"/>
      <c r="D26" s="68" t="n">
        <v>10</v>
      </c>
      <c r="E26" s="95" t="n">
        <v>51</v>
      </c>
      <c r="F26" s="95" t="n">
        <v>1</v>
      </c>
      <c r="G26" s="97" t="n">
        <v>0</v>
      </c>
      <c r="H26" s="71" t="n">
        <f aca="false">E26+F26+G26</f>
        <v>52</v>
      </c>
    </row>
    <row r="27" customFormat="false" ht="12.75" hidden="false" customHeight="false" outlineLevel="0" collapsed="false">
      <c r="B27" s="72" t="s">
        <v>13</v>
      </c>
      <c r="C27" s="84"/>
      <c r="D27" s="68" t="n">
        <v>9</v>
      </c>
      <c r="E27" s="95" t="n">
        <v>50</v>
      </c>
      <c r="F27" s="96" t="n">
        <v>0</v>
      </c>
      <c r="G27" s="97" t="n">
        <v>2</v>
      </c>
      <c r="H27" s="71" t="n">
        <f aca="false">E27+F27+G27</f>
        <v>52</v>
      </c>
    </row>
    <row r="28" customFormat="false" ht="12.75" hidden="false" customHeight="false" outlineLevel="0" collapsed="false">
      <c r="B28" s="72" t="s">
        <v>14</v>
      </c>
      <c r="C28" s="84" t="s">
        <v>17</v>
      </c>
      <c r="D28" s="68" t="n">
        <v>8</v>
      </c>
      <c r="E28" s="95" t="n">
        <v>50</v>
      </c>
      <c r="F28" s="95" t="n">
        <v>6</v>
      </c>
      <c r="G28" s="97" t="n">
        <v>0</v>
      </c>
      <c r="H28" s="71" t="n">
        <f aca="false">E28+F28+G28</f>
        <v>56</v>
      </c>
      <c r="O28" s="43" t="n">
        <v>1</v>
      </c>
    </row>
    <row r="29" customFormat="false" ht="12.75" hidden="false" customHeight="false" outlineLevel="0" collapsed="false">
      <c r="B29" s="72" t="s">
        <v>16</v>
      </c>
      <c r="C29" s="84"/>
      <c r="D29" s="68" t="n">
        <v>7</v>
      </c>
      <c r="E29" s="95" t="n">
        <v>23</v>
      </c>
      <c r="F29" s="96" t="n">
        <v>0</v>
      </c>
      <c r="G29" s="97" t="n">
        <v>0</v>
      </c>
      <c r="H29" s="71" t="n">
        <f aca="false">E29+F29+G29</f>
        <v>23</v>
      </c>
    </row>
    <row r="30" customFormat="false" ht="12.75" hidden="false" customHeight="false" outlineLevel="0" collapsed="false">
      <c r="B30" s="72" t="s">
        <v>13</v>
      </c>
      <c r="C30" s="84"/>
      <c r="D30" s="68" t="n">
        <v>6</v>
      </c>
      <c r="E30" s="95" t="n">
        <v>42</v>
      </c>
      <c r="F30" s="95" t="n">
        <v>0</v>
      </c>
      <c r="G30" s="97" t="n">
        <v>1</v>
      </c>
      <c r="H30" s="71" t="n">
        <f aca="false">E30+F30+G30</f>
        <v>43</v>
      </c>
    </row>
    <row r="31" customFormat="false" ht="12.75" hidden="false" customHeight="false" outlineLevel="0" collapsed="false">
      <c r="B31" s="72" t="s">
        <v>22</v>
      </c>
      <c r="C31" s="82"/>
      <c r="D31" s="68" t="n">
        <v>5</v>
      </c>
      <c r="E31" s="95" t="n">
        <v>27</v>
      </c>
      <c r="F31" s="96" t="n">
        <v>1</v>
      </c>
      <c r="G31" s="97" t="n">
        <v>0</v>
      </c>
      <c r="H31" s="71" t="n">
        <f aca="false">E31+F31+G31</f>
        <v>28</v>
      </c>
    </row>
    <row r="32" customFormat="false" ht="12.75" hidden="false" customHeight="false" outlineLevel="0" collapsed="false">
      <c r="B32" s="72"/>
      <c r="C32" s="84"/>
      <c r="D32" s="68" t="n">
        <v>4</v>
      </c>
      <c r="E32" s="95" t="n">
        <v>10</v>
      </c>
      <c r="F32" s="95" t="n">
        <v>0</v>
      </c>
      <c r="G32" s="97" t="n">
        <v>1</v>
      </c>
      <c r="H32" s="71" t="n">
        <f aca="false">E32+F32+G32</f>
        <v>11</v>
      </c>
    </row>
    <row r="33" customFormat="false" ht="12.75" hidden="false" customHeight="false" outlineLevel="0" collapsed="false">
      <c r="B33" s="72"/>
      <c r="C33" s="84" t="s">
        <v>12</v>
      </c>
      <c r="D33" s="68" t="n">
        <v>3</v>
      </c>
      <c r="E33" s="95" t="n">
        <v>7</v>
      </c>
      <c r="F33" s="96" t="n">
        <v>0</v>
      </c>
      <c r="G33" s="97" t="n">
        <v>0</v>
      </c>
      <c r="H33" s="71" t="n">
        <f aca="false">E33+F33+G33</f>
        <v>7</v>
      </c>
    </row>
    <row r="34" customFormat="false" ht="12.75" hidden="false" customHeight="false" outlineLevel="0" collapsed="false">
      <c r="B34" s="72"/>
      <c r="C34" s="84"/>
      <c r="D34" s="68" t="n">
        <v>2</v>
      </c>
      <c r="E34" s="95" t="n">
        <v>10</v>
      </c>
      <c r="F34" s="95" t="n">
        <v>0</v>
      </c>
      <c r="G34" s="97" t="n">
        <v>0</v>
      </c>
      <c r="H34" s="71" t="n">
        <f aca="false">E34+F34+G34</f>
        <v>10</v>
      </c>
    </row>
    <row r="35" customFormat="false" ht="12.75" hidden="false" customHeight="false" outlineLevel="0" collapsed="false">
      <c r="B35" s="75"/>
      <c r="C35" s="85"/>
      <c r="D35" s="66" t="n">
        <v>1</v>
      </c>
      <c r="E35" s="95" t="n">
        <v>12</v>
      </c>
      <c r="F35" s="96" t="n">
        <v>0</v>
      </c>
      <c r="G35" s="97" t="n">
        <v>0</v>
      </c>
      <c r="H35" s="71" t="n">
        <f aca="false">E35+F35+G35</f>
        <v>12</v>
      </c>
    </row>
    <row r="36" customFormat="false" ht="12.75" hidden="false" customHeight="false" outlineLevel="0" collapsed="false">
      <c r="B36" s="77" t="s">
        <v>23</v>
      </c>
      <c r="C36" s="78"/>
      <c r="D36" s="79"/>
      <c r="E36" s="81" t="n">
        <f aca="false">SUM(E23:E35)</f>
        <v>1269</v>
      </c>
      <c r="F36" s="81" t="n">
        <f aca="false">SUM(F23:F35)</f>
        <v>34</v>
      </c>
      <c r="G36" s="81" t="n">
        <f aca="false">SUM(G23:G35)</f>
        <v>8</v>
      </c>
      <c r="H36" s="81" t="n">
        <f aca="false">SUM(H23:H35)</f>
        <v>1311</v>
      </c>
    </row>
    <row r="37" customFormat="false" ht="12.75" hidden="false" customHeight="true" outlineLevel="0" collapsed="false">
      <c r="B37" s="66"/>
      <c r="C37" s="66"/>
      <c r="D37" s="68" t="n">
        <v>13</v>
      </c>
      <c r="E37" s="95" t="n">
        <v>10</v>
      </c>
      <c r="F37" s="95" t="n">
        <v>0</v>
      </c>
      <c r="G37" s="97" t="n">
        <v>0</v>
      </c>
      <c r="H37" s="71" t="n">
        <f aca="false">E37+F37+G37</f>
        <v>10</v>
      </c>
    </row>
    <row r="38" customFormat="false" ht="12.75" hidden="false" customHeight="false" outlineLevel="0" collapsed="false">
      <c r="B38" s="72" t="s">
        <v>12</v>
      </c>
      <c r="C38" s="84" t="s">
        <v>13</v>
      </c>
      <c r="D38" s="68" t="n">
        <v>12</v>
      </c>
      <c r="E38" s="95" t="n">
        <v>0</v>
      </c>
      <c r="F38" s="95" t="n">
        <v>0</v>
      </c>
      <c r="G38" s="97" t="n">
        <v>0</v>
      </c>
      <c r="H38" s="71" t="n">
        <f aca="false">E38+F38+G38</f>
        <v>0</v>
      </c>
    </row>
    <row r="39" customFormat="false" ht="12.75" hidden="false" customHeight="false" outlineLevel="0" collapsed="false">
      <c r="B39" s="72" t="s">
        <v>24</v>
      </c>
      <c r="C39" s="75"/>
      <c r="D39" s="68" t="n">
        <v>11</v>
      </c>
      <c r="E39" s="95" t="n">
        <v>0</v>
      </c>
      <c r="F39" s="95" t="n">
        <v>0</v>
      </c>
      <c r="G39" s="97" t="n">
        <v>0</v>
      </c>
      <c r="H39" s="71" t="n">
        <f aca="false">E39+F39+G39</f>
        <v>0</v>
      </c>
    </row>
    <row r="40" customFormat="false" ht="12.75" hidden="false" customHeight="false" outlineLevel="0" collapsed="false">
      <c r="B40" s="72" t="s">
        <v>25</v>
      </c>
      <c r="C40" s="84"/>
      <c r="D40" s="68" t="n">
        <v>10</v>
      </c>
      <c r="E40" s="95" t="n">
        <v>0</v>
      </c>
      <c r="F40" s="95" t="n">
        <v>0</v>
      </c>
      <c r="G40" s="97" t="n">
        <v>0</v>
      </c>
      <c r="H40" s="71" t="n">
        <f aca="false">E40+F40+G40</f>
        <v>0</v>
      </c>
    </row>
    <row r="41" customFormat="false" ht="12.75" hidden="false" customHeight="false" outlineLevel="0" collapsed="false">
      <c r="B41" s="72" t="s">
        <v>16</v>
      </c>
      <c r="C41" s="84"/>
      <c r="D41" s="68" t="n">
        <v>9</v>
      </c>
      <c r="E41" s="95" t="n">
        <v>0</v>
      </c>
      <c r="F41" s="95" t="n">
        <v>0</v>
      </c>
      <c r="G41" s="97" t="n">
        <v>0</v>
      </c>
      <c r="H41" s="71" t="n">
        <f aca="false">E41+F41+G41</f>
        <v>0</v>
      </c>
    </row>
    <row r="42" customFormat="false" ht="12.75" hidden="false" customHeight="false" outlineLevel="0" collapsed="false">
      <c r="B42" s="72" t="s">
        <v>15</v>
      </c>
      <c r="C42" s="84" t="s">
        <v>17</v>
      </c>
      <c r="D42" s="68" t="n">
        <v>8</v>
      </c>
      <c r="E42" s="95" t="n">
        <v>0</v>
      </c>
      <c r="F42" s="95" t="n">
        <v>0</v>
      </c>
      <c r="G42" s="97" t="n">
        <v>0</v>
      </c>
      <c r="H42" s="71" t="n">
        <f aca="false">E42+F42+G42</f>
        <v>0</v>
      </c>
    </row>
    <row r="43" customFormat="false" ht="12.75" hidden="false" customHeight="false" outlineLevel="0" collapsed="false">
      <c r="B43" s="72" t="s">
        <v>16</v>
      </c>
      <c r="C43" s="84"/>
      <c r="D43" s="68" t="n">
        <v>7</v>
      </c>
      <c r="E43" s="95" t="n">
        <v>0</v>
      </c>
      <c r="F43" s="95" t="n">
        <v>0</v>
      </c>
      <c r="G43" s="97" t="n">
        <v>0</v>
      </c>
      <c r="H43" s="71" t="n">
        <f aca="false">E43+F43+G43</f>
        <v>0</v>
      </c>
    </row>
    <row r="44" customFormat="false" ht="12.75" hidden="false" customHeight="false" outlineLevel="0" collapsed="false">
      <c r="B44" s="72" t="s">
        <v>12</v>
      </c>
      <c r="C44" s="84"/>
      <c r="D44" s="68" t="n">
        <v>6</v>
      </c>
      <c r="E44" s="95" t="n">
        <v>0</v>
      </c>
      <c r="F44" s="95" t="n">
        <v>0</v>
      </c>
      <c r="G44" s="97" t="n">
        <v>0</v>
      </c>
      <c r="H44" s="71" t="n">
        <f aca="false">E44+F44+G44</f>
        <v>0</v>
      </c>
    </row>
    <row r="45" customFormat="false" ht="12.75" hidden="false" customHeight="false" outlineLevel="0" collapsed="false">
      <c r="B45" s="72" t="s">
        <v>26</v>
      </c>
      <c r="C45" s="66"/>
      <c r="D45" s="68" t="n">
        <v>5</v>
      </c>
      <c r="E45" s="95" t="n">
        <v>0</v>
      </c>
      <c r="F45" s="95" t="n">
        <v>0</v>
      </c>
      <c r="G45" s="97" t="n">
        <v>0</v>
      </c>
      <c r="H45" s="71" t="n">
        <f aca="false">E45+F45+G45</f>
        <v>0</v>
      </c>
    </row>
    <row r="46" customFormat="false" ht="12.75" hidden="false" customHeight="false" outlineLevel="0" collapsed="false">
      <c r="B46" s="72"/>
      <c r="C46" s="84"/>
      <c r="D46" s="68" t="n">
        <v>4</v>
      </c>
      <c r="E46" s="95" t="n">
        <v>0</v>
      </c>
      <c r="F46" s="95" t="n">
        <v>0</v>
      </c>
      <c r="G46" s="97" t="n">
        <v>0</v>
      </c>
      <c r="H46" s="71" t="n">
        <f aca="false">E46+F46+G46</f>
        <v>0</v>
      </c>
    </row>
    <row r="47" customFormat="false" ht="12.75" hidden="false" customHeight="false" outlineLevel="0" collapsed="false">
      <c r="B47" s="72"/>
      <c r="C47" s="84" t="s">
        <v>12</v>
      </c>
      <c r="D47" s="68" t="n">
        <v>3</v>
      </c>
      <c r="E47" s="95" t="n">
        <v>0</v>
      </c>
      <c r="F47" s="95" t="n">
        <v>0</v>
      </c>
      <c r="G47" s="97" t="n">
        <v>0</v>
      </c>
      <c r="H47" s="71" t="n">
        <f aca="false">E47+F47+G47</f>
        <v>0</v>
      </c>
    </row>
    <row r="48" customFormat="false" ht="12.75" hidden="false" customHeight="false" outlineLevel="0" collapsed="false">
      <c r="B48" s="72"/>
      <c r="C48" s="84"/>
      <c r="D48" s="68" t="n">
        <v>2</v>
      </c>
      <c r="E48" s="95" t="n">
        <v>0</v>
      </c>
      <c r="F48" s="95" t="n">
        <v>0</v>
      </c>
      <c r="G48" s="97" t="n">
        <v>0</v>
      </c>
      <c r="H48" s="71" t="n">
        <f aca="false">E48+F48+G48</f>
        <v>0</v>
      </c>
    </row>
    <row r="49" customFormat="false" ht="12.75" hidden="false" customHeight="false" outlineLevel="0" collapsed="false">
      <c r="B49" s="75"/>
      <c r="C49" s="84"/>
      <c r="D49" s="66" t="n">
        <v>1</v>
      </c>
      <c r="E49" s="95" t="n">
        <v>0</v>
      </c>
      <c r="F49" s="95" t="n">
        <v>0</v>
      </c>
      <c r="G49" s="109" t="n">
        <v>0</v>
      </c>
      <c r="H49" s="71" t="n">
        <f aca="false">E49+F49+G49</f>
        <v>0</v>
      </c>
    </row>
    <row r="50" customFormat="false" ht="12.75" hidden="false" customHeight="false" outlineLevel="0" collapsed="false">
      <c r="B50" s="68" t="s">
        <v>27</v>
      </c>
      <c r="C50" s="68"/>
      <c r="D50" s="68"/>
      <c r="E50" s="81" t="n">
        <f aca="false">SUM(E37:E49)</f>
        <v>10</v>
      </c>
      <c r="F50" s="81" t="n">
        <f aca="false">SUM(F37:F49)</f>
        <v>0</v>
      </c>
      <c r="G50" s="81" t="n">
        <f aca="false">SUM(G37:G49)</f>
        <v>0</v>
      </c>
      <c r="H50" s="81" t="n">
        <f aca="false">SUM(H37:H49)</f>
        <v>10</v>
      </c>
    </row>
    <row r="51" customFormat="false" ht="12.75" hidden="false" customHeight="true" outlineLevel="0" collapsed="false">
      <c r="B51" s="89" t="s">
        <v>28</v>
      </c>
      <c r="C51" s="89"/>
      <c r="D51" s="89"/>
      <c r="E51" s="91" t="n">
        <f aca="false">SUM(E22,E36,E50)</f>
        <v>2148</v>
      </c>
      <c r="F51" s="91" t="n">
        <f aca="false">SUM(F22,F36,F50)</f>
        <v>74</v>
      </c>
      <c r="G51" s="91" t="n">
        <f aca="false">SUM(G22,G36,G50)</f>
        <v>14</v>
      </c>
      <c r="H51" s="91" t="n">
        <f aca="false">SUM(H22,H36,H50)</f>
        <v>2236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44" t="s">
        <v>0</v>
      </c>
      <c r="C1" s="45"/>
      <c r="D1" s="45"/>
      <c r="E1" s="45"/>
      <c r="F1" s="45"/>
      <c r="G1" s="46"/>
      <c r="H1" s="47"/>
      <c r="J1" s="48"/>
      <c r="K1" s="48"/>
      <c r="L1" s="48"/>
      <c r="M1" s="48"/>
      <c r="N1" s="48"/>
    </row>
    <row r="2" customFormat="false" ht="15" hidden="false" customHeight="false" outlineLevel="0" collapsed="false">
      <c r="B2" s="49" t="s">
        <v>35</v>
      </c>
      <c r="C2" s="50"/>
      <c r="D2" s="50"/>
      <c r="E2" s="94" t="s">
        <v>47</v>
      </c>
      <c r="F2" s="50"/>
      <c r="G2" s="50"/>
      <c r="H2" s="51"/>
      <c r="J2" s="48"/>
      <c r="K2" s="48"/>
      <c r="L2" s="48"/>
      <c r="M2" s="48"/>
      <c r="N2" s="48"/>
    </row>
    <row r="3" customFormat="false" ht="12.75" hidden="false" customHeight="false" outlineLevel="0" collapsed="false">
      <c r="B3" s="49" t="s">
        <v>30</v>
      </c>
      <c r="C3" s="52" t="s">
        <v>37</v>
      </c>
      <c r="D3" s="52"/>
      <c r="E3" s="52"/>
      <c r="F3" s="53"/>
      <c r="G3" s="54"/>
      <c r="H3" s="55"/>
    </row>
    <row r="4" customFormat="false" ht="12.75" hidden="false" customHeight="false" outlineLevel="0" collapsed="false">
      <c r="B4" s="56" t="s">
        <v>32</v>
      </c>
      <c r="C4" s="57"/>
      <c r="D4" s="58" t="n">
        <v>44926</v>
      </c>
      <c r="E4" s="59"/>
      <c r="F4" s="59"/>
      <c r="G4" s="60"/>
      <c r="H4" s="61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65" t="s">
        <v>6</v>
      </c>
      <c r="C7" s="65"/>
      <c r="D7" s="65"/>
      <c r="E7" s="65" t="s">
        <v>7</v>
      </c>
      <c r="F7" s="65"/>
      <c r="G7" s="65"/>
      <c r="H7" s="65"/>
    </row>
    <row r="8" customFormat="false" ht="12.75" hidden="false" customHeight="true" outlineLevel="0" collapsed="false">
      <c r="B8" s="65"/>
      <c r="C8" s="65"/>
      <c r="D8" s="65"/>
      <c r="E8" s="65" t="s">
        <v>8</v>
      </c>
      <c r="F8" s="65" t="s">
        <v>9</v>
      </c>
      <c r="G8" s="65" t="s">
        <v>10</v>
      </c>
      <c r="H8" s="65" t="s">
        <v>11</v>
      </c>
    </row>
    <row r="9" customFormat="false" ht="12.75" hidden="false" customHeight="false" outlineLevel="0" collapsed="false">
      <c r="B9" s="66"/>
      <c r="C9" s="67"/>
      <c r="D9" s="68" t="n">
        <v>13</v>
      </c>
      <c r="E9" s="95" t="n">
        <v>216</v>
      </c>
      <c r="F9" s="96" t="n">
        <v>27</v>
      </c>
      <c r="G9" s="95" t="n">
        <v>2</v>
      </c>
      <c r="H9" s="71" t="n">
        <f aca="false">E9+F9+G9</f>
        <v>245</v>
      </c>
    </row>
    <row r="10" customFormat="false" ht="12.75" hidden="false" customHeight="false" outlineLevel="0" collapsed="false">
      <c r="B10" s="72" t="s">
        <v>12</v>
      </c>
      <c r="C10" s="67" t="s">
        <v>13</v>
      </c>
      <c r="D10" s="68" t="n">
        <v>12</v>
      </c>
      <c r="E10" s="95" t="n">
        <v>23</v>
      </c>
      <c r="F10" s="95" t="n">
        <v>1</v>
      </c>
      <c r="G10" s="95"/>
      <c r="H10" s="71" t="n">
        <f aca="false">E10+F10+G10</f>
        <v>24</v>
      </c>
    </row>
    <row r="11" customFormat="false" ht="12.75" hidden="false" customHeight="false" outlineLevel="0" collapsed="false">
      <c r="B11" s="72" t="s">
        <v>14</v>
      </c>
      <c r="C11" s="67"/>
      <c r="D11" s="68" t="n">
        <v>11</v>
      </c>
      <c r="E11" s="95" t="n">
        <v>4</v>
      </c>
      <c r="F11" s="96"/>
      <c r="G11" s="95"/>
      <c r="H11" s="71" t="n">
        <f aca="false">E11+F11+G11</f>
        <v>4</v>
      </c>
    </row>
    <row r="12" customFormat="false" ht="12.75" hidden="false" customHeight="false" outlineLevel="0" collapsed="false">
      <c r="B12" s="72" t="s">
        <v>12</v>
      </c>
      <c r="C12" s="73"/>
      <c r="D12" s="68" t="n">
        <v>10</v>
      </c>
      <c r="E12" s="95" t="n">
        <v>19</v>
      </c>
      <c r="F12" s="95" t="n">
        <v>1</v>
      </c>
      <c r="G12" s="95"/>
      <c r="H12" s="71" t="n">
        <f aca="false">E12+F12+G12</f>
        <v>20</v>
      </c>
    </row>
    <row r="13" customFormat="false" ht="12.75" hidden="false" customHeight="false" outlineLevel="0" collapsed="false">
      <c r="B13" s="72" t="s">
        <v>15</v>
      </c>
      <c r="C13" s="67"/>
      <c r="D13" s="68" t="n">
        <v>9</v>
      </c>
      <c r="E13" s="95" t="n">
        <v>22</v>
      </c>
      <c r="F13" s="96" t="n">
        <v>2</v>
      </c>
      <c r="G13" s="95"/>
      <c r="H13" s="71" t="n">
        <f aca="false">E13+F13+G13</f>
        <v>24</v>
      </c>
    </row>
    <row r="14" customFormat="false" ht="12.75" hidden="false" customHeight="false" outlineLevel="0" collapsed="false">
      <c r="B14" s="72" t="s">
        <v>16</v>
      </c>
      <c r="C14" s="67" t="s">
        <v>17</v>
      </c>
      <c r="D14" s="68" t="n">
        <v>8</v>
      </c>
      <c r="E14" s="95" t="n">
        <v>24</v>
      </c>
      <c r="F14" s="95"/>
      <c r="G14" s="95"/>
      <c r="H14" s="71" t="n">
        <f aca="false">E14+F14+G14</f>
        <v>24</v>
      </c>
    </row>
    <row r="15" customFormat="false" ht="12.75" hidden="false" customHeight="false" outlineLevel="0" collapsed="false">
      <c r="B15" s="72" t="s">
        <v>18</v>
      </c>
      <c r="C15" s="67"/>
      <c r="D15" s="68" t="n">
        <v>7</v>
      </c>
      <c r="E15" s="95" t="n">
        <v>30</v>
      </c>
      <c r="F15" s="96" t="n">
        <v>4</v>
      </c>
      <c r="G15" s="95"/>
      <c r="H15" s="71" t="n">
        <f aca="false">E15+F15+G15</f>
        <v>34</v>
      </c>
    </row>
    <row r="16" customFormat="false" ht="12.75" hidden="false" customHeight="false" outlineLevel="0" collapsed="false">
      <c r="B16" s="72" t="s">
        <v>19</v>
      </c>
      <c r="C16" s="67"/>
      <c r="D16" s="68" t="n">
        <v>6</v>
      </c>
      <c r="E16" s="95" t="n">
        <v>30</v>
      </c>
      <c r="F16" s="95" t="n">
        <v>1</v>
      </c>
      <c r="G16" s="95"/>
      <c r="H16" s="71" t="n">
        <f aca="false">E16+F16+G16</f>
        <v>31</v>
      </c>
    </row>
    <row r="17" customFormat="false" ht="12.75" hidden="false" customHeight="false" outlineLevel="0" collapsed="false">
      <c r="B17" s="72" t="s">
        <v>12</v>
      </c>
      <c r="C17" s="73"/>
      <c r="D17" s="68" t="n">
        <v>5</v>
      </c>
      <c r="E17" s="95" t="n">
        <v>2</v>
      </c>
      <c r="F17" s="96"/>
      <c r="G17" s="95"/>
      <c r="H17" s="71" t="n">
        <f aca="false">E17+F17+G17</f>
        <v>2</v>
      </c>
      <c r="L17" s="74"/>
    </row>
    <row r="18" customFormat="false" ht="12.75" hidden="false" customHeight="false" outlineLevel="0" collapsed="false">
      <c r="B18" s="72"/>
      <c r="C18" s="67"/>
      <c r="D18" s="68" t="n">
        <v>4</v>
      </c>
      <c r="E18" s="95"/>
      <c r="F18" s="95"/>
      <c r="G18" s="95"/>
      <c r="H18" s="71" t="n">
        <f aca="false">E18+F18+G18</f>
        <v>0</v>
      </c>
    </row>
    <row r="19" customFormat="false" ht="12.75" hidden="false" customHeight="false" outlineLevel="0" collapsed="false">
      <c r="B19" s="72"/>
      <c r="C19" s="67" t="s">
        <v>12</v>
      </c>
      <c r="D19" s="68" t="n">
        <v>3</v>
      </c>
      <c r="E19" s="95"/>
      <c r="F19" s="96"/>
      <c r="G19" s="95"/>
      <c r="H19" s="71" t="n">
        <f aca="false">E19+F19+G19</f>
        <v>0</v>
      </c>
    </row>
    <row r="20" customFormat="false" ht="12.75" hidden="false" customHeight="false" outlineLevel="0" collapsed="false">
      <c r="B20" s="72"/>
      <c r="C20" s="67"/>
      <c r="D20" s="68" t="n">
        <v>2</v>
      </c>
      <c r="E20" s="95" t="n">
        <v>15</v>
      </c>
      <c r="F20" s="95"/>
      <c r="G20" s="95"/>
      <c r="H20" s="71" t="n">
        <f aca="false">E20+F20+G20</f>
        <v>15</v>
      </c>
    </row>
    <row r="21" customFormat="false" ht="12.75" hidden="false" customHeight="false" outlineLevel="0" collapsed="false">
      <c r="B21" s="75"/>
      <c r="C21" s="76"/>
      <c r="D21" s="66" t="n">
        <v>1</v>
      </c>
      <c r="E21" s="95" t="n">
        <v>12</v>
      </c>
      <c r="F21" s="96"/>
      <c r="G21" s="95"/>
      <c r="H21" s="71" t="n">
        <f aca="false">E21+F21+G21</f>
        <v>12</v>
      </c>
    </row>
    <row r="22" customFormat="false" ht="15" hidden="false" customHeight="true" outlineLevel="0" collapsed="false">
      <c r="B22" s="77" t="s">
        <v>20</v>
      </c>
      <c r="C22" s="78"/>
      <c r="D22" s="79"/>
      <c r="E22" s="81" t="n">
        <f aca="false">SUM(E9:E21)</f>
        <v>397</v>
      </c>
      <c r="F22" s="81" t="n">
        <f aca="false">SUM(F9:F21)</f>
        <v>36</v>
      </c>
      <c r="G22" s="81" t="n">
        <f aca="false">SUM(G9:G21)</f>
        <v>2</v>
      </c>
      <c r="H22" s="81" t="n">
        <f aca="false">SUM(H9:H21)</f>
        <v>435</v>
      </c>
    </row>
    <row r="23" customFormat="false" ht="12.75" hidden="false" customHeight="false" outlineLevel="0" collapsed="false">
      <c r="B23" s="66"/>
      <c r="C23" s="82"/>
      <c r="D23" s="68" t="n">
        <v>13</v>
      </c>
      <c r="E23" s="95" t="n">
        <v>305</v>
      </c>
      <c r="F23" s="96" t="n">
        <v>31</v>
      </c>
      <c r="G23" s="97" t="n">
        <v>2</v>
      </c>
      <c r="H23" s="71" t="n">
        <f aca="false">E23+F23+G23</f>
        <v>338</v>
      </c>
    </row>
    <row r="24" customFormat="false" ht="12.75" hidden="false" customHeight="false" outlineLevel="0" collapsed="false">
      <c r="B24" s="72"/>
      <c r="C24" s="84" t="s">
        <v>13</v>
      </c>
      <c r="D24" s="68" t="n">
        <v>12</v>
      </c>
      <c r="E24" s="95" t="n">
        <v>22</v>
      </c>
      <c r="F24" s="95" t="n">
        <v>1</v>
      </c>
      <c r="G24" s="97"/>
      <c r="H24" s="71" t="n">
        <f aca="false">E24+F24+G24</f>
        <v>23</v>
      </c>
    </row>
    <row r="25" customFormat="false" ht="12.75" hidden="false" customHeight="false" outlineLevel="0" collapsed="false">
      <c r="B25" s="72" t="s">
        <v>19</v>
      </c>
      <c r="C25" s="84"/>
      <c r="D25" s="68" t="n">
        <v>11</v>
      </c>
      <c r="E25" s="95" t="n">
        <v>7</v>
      </c>
      <c r="F25" s="96" t="n">
        <v>1</v>
      </c>
      <c r="G25" s="97"/>
      <c r="H25" s="71" t="n">
        <f aca="false">E25+F25+G25</f>
        <v>8</v>
      </c>
    </row>
    <row r="26" customFormat="false" ht="12.75" hidden="false" customHeight="false" outlineLevel="0" collapsed="false">
      <c r="B26" s="72" t="s">
        <v>21</v>
      </c>
      <c r="C26" s="82"/>
      <c r="D26" s="68" t="n">
        <v>10</v>
      </c>
      <c r="E26" s="95" t="n">
        <v>20</v>
      </c>
      <c r="F26" s="95"/>
      <c r="G26" s="97"/>
      <c r="H26" s="71" t="n">
        <f aca="false">E26+F26+G26</f>
        <v>20</v>
      </c>
    </row>
    <row r="27" customFormat="false" ht="12.75" hidden="false" customHeight="false" outlineLevel="0" collapsed="false">
      <c r="B27" s="72" t="s">
        <v>13</v>
      </c>
      <c r="C27" s="84"/>
      <c r="D27" s="68" t="n">
        <v>9</v>
      </c>
      <c r="E27" s="95" t="n">
        <v>36</v>
      </c>
      <c r="F27" s="96"/>
      <c r="G27" s="97"/>
      <c r="H27" s="71" t="n">
        <f aca="false">E27+F27+G27</f>
        <v>36</v>
      </c>
    </row>
    <row r="28" customFormat="false" ht="12.75" hidden="false" customHeight="false" outlineLevel="0" collapsed="false">
      <c r="B28" s="72" t="s">
        <v>14</v>
      </c>
      <c r="C28" s="84" t="s">
        <v>17</v>
      </c>
      <c r="D28" s="68" t="n">
        <v>8</v>
      </c>
      <c r="E28" s="95" t="n">
        <v>37</v>
      </c>
      <c r="F28" s="95" t="n">
        <v>2</v>
      </c>
      <c r="G28" s="97"/>
      <c r="H28" s="71" t="n">
        <f aca="false">E28+F28+G28</f>
        <v>39</v>
      </c>
      <c r="O28" s="43" t="n">
        <v>1</v>
      </c>
    </row>
    <row r="29" customFormat="false" ht="12.75" hidden="false" customHeight="false" outlineLevel="0" collapsed="false">
      <c r="B29" s="72" t="s">
        <v>16</v>
      </c>
      <c r="C29" s="84"/>
      <c r="D29" s="68" t="n">
        <v>7</v>
      </c>
      <c r="E29" s="95" t="n">
        <v>34</v>
      </c>
      <c r="F29" s="96"/>
      <c r="G29" s="97"/>
      <c r="H29" s="71" t="n">
        <f aca="false">E29+F29+G29</f>
        <v>34</v>
      </c>
    </row>
    <row r="30" customFormat="false" ht="12.75" hidden="false" customHeight="false" outlineLevel="0" collapsed="false">
      <c r="B30" s="72" t="s">
        <v>13</v>
      </c>
      <c r="C30" s="84"/>
      <c r="D30" s="68" t="n">
        <v>6</v>
      </c>
      <c r="E30" s="95" t="n">
        <v>25</v>
      </c>
      <c r="F30" s="95" t="n">
        <v>1</v>
      </c>
      <c r="G30" s="97"/>
      <c r="H30" s="71" t="n">
        <f aca="false">E30+F30+G30</f>
        <v>26</v>
      </c>
    </row>
    <row r="31" customFormat="false" ht="12.75" hidden="false" customHeight="false" outlineLevel="0" collapsed="false">
      <c r="B31" s="72" t="s">
        <v>22</v>
      </c>
      <c r="C31" s="82"/>
      <c r="D31" s="68" t="n">
        <v>5</v>
      </c>
      <c r="E31" s="95" t="n">
        <v>9</v>
      </c>
      <c r="F31" s="96"/>
      <c r="G31" s="97"/>
      <c r="H31" s="71" t="n">
        <f aca="false">E31+F31+G31</f>
        <v>9</v>
      </c>
    </row>
    <row r="32" customFormat="false" ht="12.75" hidden="false" customHeight="false" outlineLevel="0" collapsed="false">
      <c r="B32" s="72"/>
      <c r="C32" s="84"/>
      <c r="D32" s="68" t="n">
        <v>4</v>
      </c>
      <c r="E32" s="95"/>
      <c r="F32" s="95"/>
      <c r="G32" s="97"/>
      <c r="H32" s="71" t="n">
        <f aca="false">E32+F32+G32</f>
        <v>0</v>
      </c>
    </row>
    <row r="33" customFormat="false" ht="12.75" hidden="false" customHeight="false" outlineLevel="0" collapsed="false">
      <c r="B33" s="72"/>
      <c r="C33" s="84" t="s">
        <v>12</v>
      </c>
      <c r="D33" s="68" t="n">
        <v>3</v>
      </c>
      <c r="E33" s="95"/>
      <c r="F33" s="96"/>
      <c r="G33" s="97"/>
      <c r="H33" s="71" t="n">
        <f aca="false">E33+F33+G33</f>
        <v>0</v>
      </c>
    </row>
    <row r="34" customFormat="false" ht="12.75" hidden="false" customHeight="false" outlineLevel="0" collapsed="false">
      <c r="B34" s="72"/>
      <c r="C34" s="84"/>
      <c r="D34" s="68" t="n">
        <v>2</v>
      </c>
      <c r="E34" s="95" t="n">
        <v>11</v>
      </c>
      <c r="F34" s="95"/>
      <c r="G34" s="97"/>
      <c r="H34" s="71" t="n">
        <f aca="false">E34+F34+G34</f>
        <v>11</v>
      </c>
    </row>
    <row r="35" customFormat="false" ht="12.75" hidden="false" customHeight="false" outlineLevel="0" collapsed="false">
      <c r="B35" s="75"/>
      <c r="C35" s="85"/>
      <c r="D35" s="66" t="n">
        <v>1</v>
      </c>
      <c r="E35" s="95" t="n">
        <v>23</v>
      </c>
      <c r="F35" s="96"/>
      <c r="G35" s="97"/>
      <c r="H35" s="71" t="n">
        <f aca="false">E35+F35+G35</f>
        <v>23</v>
      </c>
    </row>
    <row r="36" customFormat="false" ht="12.75" hidden="false" customHeight="false" outlineLevel="0" collapsed="false">
      <c r="B36" s="77" t="s">
        <v>23</v>
      </c>
      <c r="C36" s="78"/>
      <c r="D36" s="79"/>
      <c r="E36" s="81" t="n">
        <f aca="false">SUM(E23:E35)</f>
        <v>529</v>
      </c>
      <c r="F36" s="81" t="n">
        <f aca="false">SUM(F23:F35)</f>
        <v>36</v>
      </c>
      <c r="G36" s="81" t="n">
        <f aca="false">SUM(G23:G35)</f>
        <v>2</v>
      </c>
      <c r="H36" s="81" t="n">
        <f aca="false">SUM(H23:H35)</f>
        <v>567</v>
      </c>
    </row>
    <row r="37" customFormat="false" ht="12.75" hidden="false" customHeight="true" outlineLevel="0" collapsed="false">
      <c r="B37" s="66"/>
      <c r="C37" s="66"/>
      <c r="D37" s="68" t="n">
        <v>13</v>
      </c>
      <c r="E37" s="95" t="n">
        <v>3</v>
      </c>
      <c r="F37" s="95"/>
      <c r="G37" s="97"/>
      <c r="H37" s="71" t="n">
        <f aca="false">E37+F37+G37</f>
        <v>3</v>
      </c>
    </row>
    <row r="38" customFormat="false" ht="12.75" hidden="false" customHeight="false" outlineLevel="0" collapsed="false">
      <c r="B38" s="72" t="s">
        <v>12</v>
      </c>
      <c r="C38" s="84" t="s">
        <v>13</v>
      </c>
      <c r="D38" s="68" t="n">
        <v>12</v>
      </c>
      <c r="E38" s="95"/>
      <c r="F38" s="95"/>
      <c r="G38" s="97"/>
      <c r="H38" s="71" t="n">
        <f aca="false">E38+F38+G38</f>
        <v>0</v>
      </c>
    </row>
    <row r="39" customFormat="false" ht="12.75" hidden="false" customHeight="false" outlineLevel="0" collapsed="false">
      <c r="B39" s="72" t="s">
        <v>24</v>
      </c>
      <c r="C39" s="75"/>
      <c r="D39" s="68" t="n">
        <v>11</v>
      </c>
      <c r="E39" s="95"/>
      <c r="F39" s="95"/>
      <c r="G39" s="97"/>
      <c r="H39" s="71" t="n">
        <f aca="false">E39+F39+G39</f>
        <v>0</v>
      </c>
    </row>
    <row r="40" customFormat="false" ht="12.75" hidden="false" customHeight="false" outlineLevel="0" collapsed="false">
      <c r="B40" s="72" t="s">
        <v>25</v>
      </c>
      <c r="C40" s="84"/>
      <c r="D40" s="68" t="n">
        <v>10</v>
      </c>
      <c r="E40" s="95"/>
      <c r="F40" s="95"/>
      <c r="G40" s="97"/>
      <c r="H40" s="71" t="n">
        <f aca="false">E40+F40+G40</f>
        <v>0</v>
      </c>
    </row>
    <row r="41" customFormat="false" ht="12.75" hidden="false" customHeight="false" outlineLevel="0" collapsed="false">
      <c r="B41" s="72" t="s">
        <v>16</v>
      </c>
      <c r="C41" s="84"/>
      <c r="D41" s="68" t="n">
        <v>9</v>
      </c>
      <c r="E41" s="95"/>
      <c r="F41" s="95"/>
      <c r="G41" s="97"/>
      <c r="H41" s="71" t="n">
        <f aca="false">E41+F41+G41</f>
        <v>0</v>
      </c>
    </row>
    <row r="42" customFormat="false" ht="12.75" hidden="false" customHeight="false" outlineLevel="0" collapsed="false">
      <c r="B42" s="72" t="s">
        <v>15</v>
      </c>
      <c r="C42" s="84" t="s">
        <v>17</v>
      </c>
      <c r="D42" s="68" t="n">
        <v>8</v>
      </c>
      <c r="E42" s="95"/>
      <c r="F42" s="95"/>
      <c r="G42" s="97"/>
      <c r="H42" s="71" t="n">
        <f aca="false">E42+F42+G42</f>
        <v>0</v>
      </c>
    </row>
    <row r="43" customFormat="false" ht="12.75" hidden="false" customHeight="false" outlineLevel="0" collapsed="false">
      <c r="B43" s="72" t="s">
        <v>16</v>
      </c>
      <c r="C43" s="84"/>
      <c r="D43" s="68" t="n">
        <v>7</v>
      </c>
      <c r="E43" s="95"/>
      <c r="F43" s="95"/>
      <c r="G43" s="97"/>
      <c r="H43" s="71" t="n">
        <f aca="false">E43+F43+G43</f>
        <v>0</v>
      </c>
    </row>
    <row r="44" customFormat="false" ht="12.75" hidden="false" customHeight="false" outlineLevel="0" collapsed="false">
      <c r="B44" s="72" t="s">
        <v>12</v>
      </c>
      <c r="C44" s="84"/>
      <c r="D44" s="68" t="n">
        <v>6</v>
      </c>
      <c r="E44" s="95"/>
      <c r="F44" s="95"/>
      <c r="G44" s="97"/>
      <c r="H44" s="71" t="n">
        <f aca="false">E44+F44+G44</f>
        <v>0</v>
      </c>
    </row>
    <row r="45" customFormat="false" ht="12.75" hidden="false" customHeight="false" outlineLevel="0" collapsed="false">
      <c r="B45" s="72" t="s">
        <v>26</v>
      </c>
      <c r="C45" s="66"/>
      <c r="D45" s="68" t="n">
        <v>5</v>
      </c>
      <c r="E45" s="95"/>
      <c r="F45" s="95"/>
      <c r="G45" s="97"/>
      <c r="H45" s="71" t="n">
        <f aca="false">E45+F45+G45</f>
        <v>0</v>
      </c>
    </row>
    <row r="46" customFormat="false" ht="12.75" hidden="false" customHeight="false" outlineLevel="0" collapsed="false">
      <c r="B46" s="72"/>
      <c r="C46" s="84"/>
      <c r="D46" s="68" t="n">
        <v>4</v>
      </c>
      <c r="E46" s="95"/>
      <c r="F46" s="95"/>
      <c r="G46" s="97"/>
      <c r="H46" s="71" t="n">
        <f aca="false">E46+F46+G46</f>
        <v>0</v>
      </c>
    </row>
    <row r="47" customFormat="false" ht="12.75" hidden="false" customHeight="false" outlineLevel="0" collapsed="false">
      <c r="B47" s="72"/>
      <c r="C47" s="84" t="s">
        <v>12</v>
      </c>
      <c r="D47" s="68" t="n">
        <v>3</v>
      </c>
      <c r="E47" s="95"/>
      <c r="F47" s="95"/>
      <c r="G47" s="97"/>
      <c r="H47" s="71" t="n">
        <f aca="false">E47+F47+G47</f>
        <v>0</v>
      </c>
    </row>
    <row r="48" customFormat="false" ht="12.75" hidden="false" customHeight="false" outlineLevel="0" collapsed="false">
      <c r="B48" s="72"/>
      <c r="C48" s="84"/>
      <c r="D48" s="68" t="n">
        <v>2</v>
      </c>
      <c r="E48" s="95"/>
      <c r="F48" s="95"/>
      <c r="G48" s="97"/>
      <c r="H48" s="71" t="n">
        <f aca="false">E48+F48+G48</f>
        <v>0</v>
      </c>
    </row>
    <row r="49" customFormat="false" ht="12.75" hidden="false" customHeight="false" outlineLevel="0" collapsed="false">
      <c r="B49" s="75"/>
      <c r="C49" s="84"/>
      <c r="D49" s="66" t="n">
        <v>1</v>
      </c>
      <c r="E49" s="95"/>
      <c r="F49" s="95"/>
      <c r="G49" s="109"/>
      <c r="H49" s="71" t="n">
        <f aca="false">E49+F49+G49</f>
        <v>0</v>
      </c>
    </row>
    <row r="50" customFormat="false" ht="12.75" hidden="false" customHeight="false" outlineLevel="0" collapsed="false">
      <c r="B50" s="68" t="s">
        <v>27</v>
      </c>
      <c r="C50" s="68"/>
      <c r="D50" s="68"/>
      <c r="E50" s="81" t="n">
        <f aca="false">SUM(E37:E49)</f>
        <v>3</v>
      </c>
      <c r="F50" s="81" t="n">
        <f aca="false">SUM(F37:F49)</f>
        <v>0</v>
      </c>
      <c r="G50" s="81" t="n">
        <f aca="false">SUM(G37:G49)</f>
        <v>0</v>
      </c>
      <c r="H50" s="81" t="n">
        <f aca="false">SUM(H37:H49)</f>
        <v>3</v>
      </c>
    </row>
    <row r="51" customFormat="false" ht="12.75" hidden="false" customHeight="true" outlineLevel="0" collapsed="false">
      <c r="B51" s="89" t="s">
        <v>28</v>
      </c>
      <c r="C51" s="89"/>
      <c r="D51" s="89"/>
      <c r="E51" s="91" t="n">
        <f aca="false">SUM(E22,E36,E50)</f>
        <v>929</v>
      </c>
      <c r="F51" s="91" t="n">
        <f aca="false">SUM(F22,F36,F50)</f>
        <v>72</v>
      </c>
      <c r="G51" s="91" t="n">
        <f aca="false">SUM(G22,G36,G50)</f>
        <v>4</v>
      </c>
      <c r="H51" s="91" t="n">
        <f aca="false">SUM(H22,H36,H50)</f>
        <v>1005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138" t="s">
        <v>0</v>
      </c>
      <c r="C1" s="139"/>
      <c r="D1" s="139"/>
      <c r="E1" s="139"/>
      <c r="F1" s="139"/>
      <c r="G1" s="140"/>
      <c r="H1" s="141"/>
      <c r="I1" s="142"/>
      <c r="J1" s="143"/>
      <c r="K1" s="143"/>
      <c r="L1" s="143"/>
      <c r="M1" s="143"/>
      <c r="N1" s="143"/>
    </row>
    <row r="2" customFormat="false" ht="15" hidden="false" customHeight="false" outlineLevel="0" collapsed="false">
      <c r="B2" s="144" t="s">
        <v>35</v>
      </c>
      <c r="C2" s="145"/>
      <c r="D2" s="145"/>
      <c r="E2" s="146" t="s">
        <v>48</v>
      </c>
      <c r="F2" s="145"/>
      <c r="G2" s="145"/>
      <c r="H2" s="147"/>
      <c r="I2" s="142"/>
      <c r="J2" s="143"/>
      <c r="K2" s="143"/>
      <c r="L2" s="143"/>
      <c r="M2" s="143"/>
      <c r="N2" s="143"/>
    </row>
    <row r="3" customFormat="false" ht="15" hidden="false" customHeight="false" outlineLevel="0" collapsed="false">
      <c r="B3" s="144" t="s">
        <v>30</v>
      </c>
      <c r="C3" s="148" t="s">
        <v>37</v>
      </c>
      <c r="D3" s="148"/>
      <c r="E3" s="148"/>
      <c r="F3" s="149"/>
      <c r="G3" s="150"/>
      <c r="H3" s="151"/>
      <c r="I3" s="142"/>
      <c r="J3" s="142"/>
      <c r="K3" s="142"/>
      <c r="L3" s="142"/>
      <c r="M3" s="142"/>
      <c r="N3" s="142"/>
    </row>
    <row r="4" customFormat="false" ht="15" hidden="false" customHeight="false" outlineLevel="0" collapsed="false">
      <c r="B4" s="152" t="s">
        <v>32</v>
      </c>
      <c r="C4" s="153"/>
      <c r="D4" s="154" t="n">
        <v>44926</v>
      </c>
      <c r="E4" s="155"/>
      <c r="F4" s="155"/>
      <c r="G4" s="156"/>
      <c r="H4" s="157"/>
      <c r="I4" s="142"/>
      <c r="J4" s="142"/>
      <c r="K4" s="142"/>
      <c r="L4" s="142"/>
      <c r="M4" s="142"/>
      <c r="N4" s="142"/>
    </row>
    <row r="5" customFormat="false" ht="12.75" hidden="false" customHeight="false" outlineLevel="0" collapsed="false">
      <c r="B5" s="158" t="s">
        <v>4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6" customFormat="false" ht="15" hidden="false" customHeight="false" outlineLevel="0" collapsed="false">
      <c r="B6" s="159" t="s">
        <v>5</v>
      </c>
      <c r="C6" s="160"/>
      <c r="D6" s="160"/>
      <c r="E6" s="160"/>
      <c r="F6" s="160"/>
      <c r="G6" s="160"/>
      <c r="H6" s="160"/>
      <c r="I6" s="142"/>
      <c r="J6" s="142"/>
      <c r="K6" s="142"/>
      <c r="L6" s="142"/>
      <c r="M6" s="142"/>
      <c r="N6" s="142"/>
    </row>
    <row r="7" customFormat="false" ht="24" hidden="false" customHeight="false" outlineLevel="0" collapsed="false">
      <c r="B7" s="161" t="s">
        <v>6</v>
      </c>
      <c r="C7" s="161"/>
      <c r="D7" s="161"/>
      <c r="E7" s="161" t="s">
        <v>7</v>
      </c>
      <c r="F7" s="161"/>
      <c r="G7" s="161"/>
      <c r="H7" s="161"/>
      <c r="I7" s="142"/>
      <c r="J7" s="142"/>
      <c r="K7" s="142"/>
      <c r="L7" s="142"/>
      <c r="M7" s="142"/>
      <c r="N7" s="142"/>
    </row>
    <row r="8" customFormat="false" ht="12.75" hidden="false" customHeight="true" outlineLevel="0" collapsed="false">
      <c r="B8" s="161"/>
      <c r="C8" s="161"/>
      <c r="D8" s="161"/>
      <c r="E8" s="161" t="s">
        <v>8</v>
      </c>
      <c r="F8" s="161" t="s">
        <v>9</v>
      </c>
      <c r="G8" s="161" t="s">
        <v>10</v>
      </c>
      <c r="H8" s="161" t="s">
        <v>11</v>
      </c>
      <c r="I8" s="142"/>
      <c r="J8" s="142"/>
      <c r="K8" s="142"/>
      <c r="L8" s="142"/>
      <c r="M8" s="142"/>
      <c r="N8" s="142"/>
    </row>
    <row r="9" customFormat="false" ht="15" hidden="false" customHeight="false" outlineLevel="0" collapsed="false">
      <c r="B9" s="162"/>
      <c r="C9" s="163"/>
      <c r="D9" s="164" t="n">
        <v>13</v>
      </c>
      <c r="E9" s="165" t="n">
        <v>144</v>
      </c>
      <c r="F9" s="166" t="n">
        <v>0</v>
      </c>
      <c r="G9" s="165" t="n">
        <v>3</v>
      </c>
      <c r="H9" s="167" t="n">
        <v>147</v>
      </c>
      <c r="I9" s="142"/>
      <c r="J9" s="142"/>
      <c r="K9" s="142"/>
      <c r="L9" s="142"/>
      <c r="M9" s="142"/>
      <c r="N9" s="142"/>
    </row>
    <row r="10" customFormat="false" ht="15" hidden="false" customHeight="false" outlineLevel="0" collapsed="false">
      <c r="B10" s="168" t="s">
        <v>12</v>
      </c>
      <c r="C10" s="163" t="s">
        <v>13</v>
      </c>
      <c r="D10" s="164" t="n">
        <v>12</v>
      </c>
      <c r="E10" s="165" t="n">
        <v>0</v>
      </c>
      <c r="F10" s="166" t="n">
        <v>0</v>
      </c>
      <c r="G10" s="165" t="n">
        <v>0</v>
      </c>
      <c r="H10" s="167" t="n">
        <v>0</v>
      </c>
      <c r="I10" s="142"/>
      <c r="J10" s="142"/>
      <c r="K10" s="142"/>
      <c r="L10" s="142"/>
      <c r="M10" s="142"/>
      <c r="N10" s="142"/>
    </row>
    <row r="11" customFormat="false" ht="15" hidden="false" customHeight="false" outlineLevel="0" collapsed="false">
      <c r="B11" s="168" t="s">
        <v>14</v>
      </c>
      <c r="C11" s="163"/>
      <c r="D11" s="164" t="n">
        <v>11</v>
      </c>
      <c r="E11" s="165" t="n">
        <v>16</v>
      </c>
      <c r="F11" s="166" t="n">
        <v>0</v>
      </c>
      <c r="G11" s="165" t="n">
        <v>3</v>
      </c>
      <c r="H11" s="167" t="n">
        <v>19</v>
      </c>
      <c r="I11" s="142"/>
      <c r="J11" s="142"/>
      <c r="K11" s="142"/>
      <c r="L11" s="142"/>
      <c r="M11" s="142"/>
      <c r="N11" s="142"/>
    </row>
    <row r="12" customFormat="false" ht="15" hidden="false" customHeight="false" outlineLevel="0" collapsed="false">
      <c r="B12" s="168" t="s">
        <v>12</v>
      </c>
      <c r="C12" s="169"/>
      <c r="D12" s="164" t="n">
        <v>10</v>
      </c>
      <c r="E12" s="165" t="n">
        <v>12</v>
      </c>
      <c r="F12" s="166" t="n">
        <v>0</v>
      </c>
      <c r="G12" s="165" t="n">
        <v>2</v>
      </c>
      <c r="H12" s="167" t="n">
        <v>14</v>
      </c>
      <c r="I12" s="142"/>
      <c r="J12" s="142"/>
      <c r="K12" s="142"/>
      <c r="L12" s="142"/>
      <c r="M12" s="142"/>
      <c r="N12" s="142"/>
    </row>
    <row r="13" customFormat="false" ht="15" hidden="false" customHeight="false" outlineLevel="0" collapsed="false">
      <c r="B13" s="168" t="s">
        <v>15</v>
      </c>
      <c r="C13" s="163"/>
      <c r="D13" s="164" t="n">
        <v>9</v>
      </c>
      <c r="E13" s="165" t="n">
        <v>12</v>
      </c>
      <c r="F13" s="166" t="n">
        <v>0</v>
      </c>
      <c r="G13" s="165" t="n">
        <v>2</v>
      </c>
      <c r="H13" s="167" t="n">
        <v>14</v>
      </c>
      <c r="I13" s="142"/>
      <c r="J13" s="142"/>
      <c r="K13" s="142"/>
      <c r="L13" s="142"/>
      <c r="M13" s="142"/>
      <c r="N13" s="142"/>
    </row>
    <row r="14" customFormat="false" ht="15" hidden="false" customHeight="false" outlineLevel="0" collapsed="false">
      <c r="B14" s="168" t="s">
        <v>16</v>
      </c>
      <c r="C14" s="163" t="s">
        <v>17</v>
      </c>
      <c r="D14" s="164" t="n">
        <v>8</v>
      </c>
      <c r="E14" s="165" t="n">
        <v>18</v>
      </c>
      <c r="F14" s="166" t="n">
        <v>0</v>
      </c>
      <c r="G14" s="165" t="n">
        <v>2</v>
      </c>
      <c r="H14" s="167" t="n">
        <v>20</v>
      </c>
      <c r="I14" s="142"/>
      <c r="J14" s="142"/>
      <c r="K14" s="142"/>
      <c r="L14" s="142"/>
      <c r="M14" s="142"/>
      <c r="N14" s="142"/>
    </row>
    <row r="15" customFormat="false" ht="15" hidden="false" customHeight="false" outlineLevel="0" collapsed="false">
      <c r="B15" s="168" t="s">
        <v>18</v>
      </c>
      <c r="C15" s="163"/>
      <c r="D15" s="164" t="n">
        <v>7</v>
      </c>
      <c r="E15" s="165" t="n">
        <v>3</v>
      </c>
      <c r="F15" s="166" t="n">
        <v>0</v>
      </c>
      <c r="G15" s="165" t="n">
        <v>2</v>
      </c>
      <c r="H15" s="167" t="n">
        <v>5</v>
      </c>
      <c r="I15" s="142"/>
      <c r="J15" s="142"/>
      <c r="K15" s="142"/>
      <c r="L15" s="142"/>
      <c r="M15" s="142"/>
      <c r="N15" s="142"/>
    </row>
    <row r="16" customFormat="false" ht="15" hidden="false" customHeight="false" outlineLevel="0" collapsed="false">
      <c r="B16" s="168" t="s">
        <v>19</v>
      </c>
      <c r="C16" s="163"/>
      <c r="D16" s="164" t="n">
        <v>6</v>
      </c>
      <c r="E16" s="165" t="n">
        <v>16</v>
      </c>
      <c r="F16" s="166" t="n">
        <v>0</v>
      </c>
      <c r="G16" s="165" t="n">
        <v>0</v>
      </c>
      <c r="H16" s="167" t="n">
        <v>16</v>
      </c>
      <c r="I16" s="142"/>
      <c r="J16" s="142"/>
      <c r="K16" s="142"/>
      <c r="L16" s="142"/>
      <c r="M16" s="142"/>
      <c r="N16" s="142"/>
    </row>
    <row r="17" customFormat="false" ht="15" hidden="false" customHeight="false" outlineLevel="0" collapsed="false">
      <c r="B17" s="168" t="s">
        <v>12</v>
      </c>
      <c r="C17" s="169"/>
      <c r="D17" s="164" t="n">
        <v>5</v>
      </c>
      <c r="E17" s="165" t="n">
        <v>9</v>
      </c>
      <c r="F17" s="166" t="n">
        <v>0</v>
      </c>
      <c r="G17" s="165" t="n">
        <v>3</v>
      </c>
      <c r="H17" s="167" t="n">
        <v>12</v>
      </c>
      <c r="I17" s="142"/>
      <c r="J17" s="142"/>
      <c r="K17" s="142"/>
      <c r="L17" s="170"/>
      <c r="M17" s="142"/>
      <c r="N17" s="142"/>
    </row>
    <row r="18" customFormat="false" ht="15" hidden="false" customHeight="false" outlineLevel="0" collapsed="false">
      <c r="B18" s="168"/>
      <c r="C18" s="163"/>
      <c r="D18" s="164" t="n">
        <v>4</v>
      </c>
      <c r="E18" s="165" t="n">
        <v>3</v>
      </c>
      <c r="F18" s="166" t="n">
        <v>0</v>
      </c>
      <c r="G18" s="165" t="n">
        <v>1</v>
      </c>
      <c r="H18" s="167" t="n">
        <v>4</v>
      </c>
      <c r="I18" s="142"/>
      <c r="J18" s="142"/>
      <c r="K18" s="142"/>
      <c r="L18" s="142"/>
      <c r="M18" s="142"/>
      <c r="N18" s="142"/>
    </row>
    <row r="19" customFormat="false" ht="15" hidden="false" customHeight="false" outlineLevel="0" collapsed="false">
      <c r="B19" s="168"/>
      <c r="C19" s="163" t="s">
        <v>12</v>
      </c>
      <c r="D19" s="164" t="n">
        <v>3</v>
      </c>
      <c r="E19" s="165" t="n">
        <v>3</v>
      </c>
      <c r="F19" s="166" t="n">
        <v>0</v>
      </c>
      <c r="G19" s="165" t="n">
        <v>0</v>
      </c>
      <c r="H19" s="167" t="n">
        <v>3</v>
      </c>
      <c r="I19" s="142"/>
      <c r="J19" s="142"/>
      <c r="K19" s="142"/>
      <c r="L19" s="142"/>
      <c r="M19" s="142"/>
      <c r="N19" s="142"/>
    </row>
    <row r="20" customFormat="false" ht="15" hidden="false" customHeight="false" outlineLevel="0" collapsed="false">
      <c r="B20" s="168"/>
      <c r="C20" s="163"/>
      <c r="D20" s="164" t="n">
        <v>2</v>
      </c>
      <c r="E20" s="165" t="n">
        <v>18</v>
      </c>
      <c r="F20" s="166" t="n">
        <v>0</v>
      </c>
      <c r="G20" s="165" t="n">
        <v>0</v>
      </c>
      <c r="H20" s="167" t="n">
        <v>18</v>
      </c>
      <c r="I20" s="142"/>
      <c r="J20" s="142"/>
      <c r="K20" s="142"/>
      <c r="L20" s="142"/>
      <c r="M20" s="142"/>
      <c r="N20" s="142"/>
    </row>
    <row r="21" customFormat="false" ht="15" hidden="false" customHeight="false" outlineLevel="0" collapsed="false">
      <c r="B21" s="171"/>
      <c r="C21" s="172"/>
      <c r="D21" s="162" t="n">
        <v>1</v>
      </c>
      <c r="E21" s="165" t="n">
        <v>15</v>
      </c>
      <c r="F21" s="166" t="n">
        <v>0</v>
      </c>
      <c r="G21" s="165" t="n">
        <v>1</v>
      </c>
      <c r="H21" s="167" t="n">
        <v>16</v>
      </c>
      <c r="I21" s="142"/>
      <c r="J21" s="142"/>
      <c r="K21" s="142"/>
      <c r="L21" s="142"/>
      <c r="M21" s="142"/>
      <c r="N21" s="142"/>
    </row>
    <row r="22" customFormat="false" ht="15" hidden="false" customHeight="true" outlineLevel="0" collapsed="false">
      <c r="B22" s="173" t="s">
        <v>20</v>
      </c>
      <c r="C22" s="174"/>
      <c r="D22" s="175"/>
      <c r="E22" s="176" t="n">
        <v>269</v>
      </c>
      <c r="F22" s="176" t="n">
        <v>0</v>
      </c>
      <c r="G22" s="176" t="n">
        <v>19</v>
      </c>
      <c r="H22" s="176" t="n">
        <v>288</v>
      </c>
      <c r="I22" s="142"/>
      <c r="J22" s="142"/>
      <c r="K22" s="142"/>
      <c r="L22" s="142"/>
      <c r="M22" s="142"/>
      <c r="N22" s="142"/>
    </row>
    <row r="23" customFormat="false" ht="15" hidden="false" customHeight="false" outlineLevel="0" collapsed="false">
      <c r="B23" s="162"/>
      <c r="C23" s="177"/>
      <c r="D23" s="164" t="n">
        <v>13</v>
      </c>
      <c r="E23" s="165" t="n">
        <v>329</v>
      </c>
      <c r="F23" s="166" t="n">
        <v>0</v>
      </c>
      <c r="G23" s="166" t="n">
        <v>1</v>
      </c>
      <c r="H23" s="167" t="n">
        <v>330</v>
      </c>
      <c r="I23" s="142"/>
      <c r="J23" s="142"/>
      <c r="K23" s="142"/>
      <c r="L23" s="142"/>
      <c r="M23" s="142"/>
      <c r="N23" s="142"/>
    </row>
    <row r="24" customFormat="false" ht="15" hidden="false" customHeight="false" outlineLevel="0" collapsed="false">
      <c r="B24" s="168"/>
      <c r="C24" s="178" t="s">
        <v>13</v>
      </c>
      <c r="D24" s="164" t="n">
        <v>12</v>
      </c>
      <c r="E24" s="165" t="n">
        <v>0</v>
      </c>
      <c r="F24" s="166" t="n">
        <v>0</v>
      </c>
      <c r="G24" s="166" t="n">
        <v>0</v>
      </c>
      <c r="H24" s="167" t="n">
        <v>0</v>
      </c>
      <c r="I24" s="142"/>
      <c r="J24" s="142"/>
      <c r="K24" s="142"/>
      <c r="L24" s="142"/>
      <c r="M24" s="142"/>
      <c r="N24" s="142"/>
    </row>
    <row r="25" customFormat="false" ht="15" hidden="false" customHeight="false" outlineLevel="0" collapsed="false">
      <c r="B25" s="168" t="s">
        <v>19</v>
      </c>
      <c r="C25" s="178"/>
      <c r="D25" s="164" t="n">
        <v>11</v>
      </c>
      <c r="E25" s="165" t="n">
        <v>22</v>
      </c>
      <c r="F25" s="166" t="n">
        <v>0</v>
      </c>
      <c r="G25" s="166" t="n">
        <v>1</v>
      </c>
      <c r="H25" s="167" t="n">
        <v>23</v>
      </c>
      <c r="I25" s="142"/>
      <c r="J25" s="142"/>
      <c r="K25" s="142"/>
      <c r="L25" s="142"/>
      <c r="M25" s="142"/>
      <c r="N25" s="142"/>
    </row>
    <row r="26" customFormat="false" ht="15" hidden="false" customHeight="false" outlineLevel="0" collapsed="false">
      <c r="B26" s="168" t="s">
        <v>21</v>
      </c>
      <c r="C26" s="177"/>
      <c r="D26" s="164" t="n">
        <v>10</v>
      </c>
      <c r="E26" s="165" t="n">
        <v>16</v>
      </c>
      <c r="F26" s="166" t="n">
        <v>0</v>
      </c>
      <c r="G26" s="166" t="n">
        <v>0</v>
      </c>
      <c r="H26" s="167" t="n">
        <v>16</v>
      </c>
      <c r="I26" s="142"/>
      <c r="J26" s="142"/>
      <c r="K26" s="142"/>
      <c r="L26" s="142"/>
      <c r="M26" s="142"/>
      <c r="N26" s="142"/>
    </row>
    <row r="27" customFormat="false" ht="15" hidden="false" customHeight="false" outlineLevel="0" collapsed="false">
      <c r="B27" s="168" t="s">
        <v>13</v>
      </c>
      <c r="C27" s="178"/>
      <c r="D27" s="164" t="n">
        <v>9</v>
      </c>
      <c r="E27" s="165" t="n">
        <v>30</v>
      </c>
      <c r="F27" s="166" t="n">
        <v>0</v>
      </c>
      <c r="G27" s="166" t="n">
        <v>0</v>
      </c>
      <c r="H27" s="167" t="n">
        <v>30</v>
      </c>
      <c r="I27" s="142"/>
      <c r="J27" s="142"/>
      <c r="K27" s="142"/>
      <c r="L27" s="142"/>
      <c r="M27" s="142"/>
      <c r="N27" s="142"/>
    </row>
    <row r="28" customFormat="false" ht="15" hidden="false" customHeight="false" outlineLevel="0" collapsed="false">
      <c r="B28" s="168" t="s">
        <v>14</v>
      </c>
      <c r="C28" s="178" t="s">
        <v>17</v>
      </c>
      <c r="D28" s="164" t="n">
        <v>8</v>
      </c>
      <c r="E28" s="165" t="n">
        <v>52</v>
      </c>
      <c r="F28" s="166" t="n">
        <v>0</v>
      </c>
      <c r="G28" s="166" t="n">
        <v>0</v>
      </c>
      <c r="H28" s="167" t="n">
        <v>52</v>
      </c>
      <c r="I28" s="142"/>
      <c r="J28" s="142"/>
      <c r="K28" s="142"/>
      <c r="L28" s="142"/>
      <c r="M28" s="142"/>
      <c r="N28" s="142"/>
      <c r="O28" s="43" t="n">
        <v>1</v>
      </c>
    </row>
    <row r="29" customFormat="false" ht="15" hidden="false" customHeight="false" outlineLevel="0" collapsed="false">
      <c r="B29" s="168" t="s">
        <v>16</v>
      </c>
      <c r="C29" s="178"/>
      <c r="D29" s="164" t="n">
        <v>7</v>
      </c>
      <c r="E29" s="165" t="n">
        <v>4</v>
      </c>
      <c r="F29" s="166" t="n">
        <v>0</v>
      </c>
      <c r="G29" s="166" t="n">
        <v>0</v>
      </c>
      <c r="H29" s="167" t="n">
        <v>4</v>
      </c>
      <c r="I29" s="142"/>
      <c r="J29" s="142"/>
      <c r="K29" s="142"/>
      <c r="L29" s="142"/>
      <c r="M29" s="142"/>
      <c r="N29" s="142"/>
    </row>
    <row r="30" customFormat="false" ht="15" hidden="false" customHeight="false" outlineLevel="0" collapsed="false">
      <c r="B30" s="168" t="s">
        <v>13</v>
      </c>
      <c r="C30" s="178"/>
      <c r="D30" s="164" t="n">
        <v>6</v>
      </c>
      <c r="E30" s="165" t="n">
        <v>17</v>
      </c>
      <c r="F30" s="166" t="n">
        <v>0</v>
      </c>
      <c r="G30" s="166" t="n">
        <v>0</v>
      </c>
      <c r="H30" s="167" t="n">
        <v>17</v>
      </c>
      <c r="I30" s="142"/>
      <c r="J30" s="142"/>
      <c r="K30" s="142"/>
      <c r="L30" s="142"/>
      <c r="M30" s="142"/>
      <c r="N30" s="142"/>
    </row>
    <row r="31" customFormat="false" ht="15" hidden="false" customHeight="false" outlineLevel="0" collapsed="false">
      <c r="B31" s="168" t="s">
        <v>22</v>
      </c>
      <c r="C31" s="177"/>
      <c r="D31" s="164" t="n">
        <v>5</v>
      </c>
      <c r="E31" s="165" t="n">
        <v>6</v>
      </c>
      <c r="F31" s="166" t="n">
        <v>0</v>
      </c>
      <c r="G31" s="166" t="n">
        <v>1</v>
      </c>
      <c r="H31" s="167" t="n">
        <v>7</v>
      </c>
      <c r="I31" s="142"/>
      <c r="J31" s="142"/>
      <c r="K31" s="142"/>
      <c r="L31" s="142"/>
      <c r="M31" s="142"/>
      <c r="N31" s="142"/>
    </row>
    <row r="32" customFormat="false" ht="15" hidden="false" customHeight="false" outlineLevel="0" collapsed="false">
      <c r="B32" s="168"/>
      <c r="C32" s="178"/>
      <c r="D32" s="164" t="n">
        <v>4</v>
      </c>
      <c r="E32" s="165" t="n">
        <v>6</v>
      </c>
      <c r="F32" s="166" t="n">
        <v>0</v>
      </c>
      <c r="G32" s="166" t="n">
        <v>0</v>
      </c>
      <c r="H32" s="167" t="n">
        <v>6</v>
      </c>
      <c r="I32" s="142"/>
      <c r="J32" s="142"/>
      <c r="K32" s="142"/>
      <c r="L32" s="142"/>
      <c r="M32" s="142"/>
      <c r="N32" s="142"/>
    </row>
    <row r="33" customFormat="false" ht="12.75" hidden="false" customHeight="false" outlineLevel="0" collapsed="false">
      <c r="B33" s="168"/>
      <c r="C33" s="178" t="s">
        <v>12</v>
      </c>
      <c r="D33" s="164" t="n">
        <v>3</v>
      </c>
      <c r="E33" s="165" t="n">
        <v>4</v>
      </c>
      <c r="F33" s="166" t="n">
        <v>0</v>
      </c>
      <c r="G33" s="166" t="n">
        <v>0</v>
      </c>
      <c r="H33" s="167" t="n">
        <v>4</v>
      </c>
    </row>
    <row r="34" customFormat="false" ht="12.75" hidden="false" customHeight="false" outlineLevel="0" collapsed="false">
      <c r="B34" s="168"/>
      <c r="C34" s="178"/>
      <c r="D34" s="164" t="n">
        <v>2</v>
      </c>
      <c r="E34" s="165" t="n">
        <v>36</v>
      </c>
      <c r="F34" s="166" t="n">
        <v>0</v>
      </c>
      <c r="G34" s="166" t="n">
        <v>0</v>
      </c>
      <c r="H34" s="167" t="n">
        <v>36</v>
      </c>
    </row>
    <row r="35" customFormat="false" ht="12.75" hidden="false" customHeight="false" outlineLevel="0" collapsed="false">
      <c r="B35" s="171"/>
      <c r="C35" s="179"/>
      <c r="D35" s="162" t="n">
        <v>1</v>
      </c>
      <c r="E35" s="165" t="n">
        <v>35</v>
      </c>
      <c r="F35" s="166" t="n">
        <v>0</v>
      </c>
      <c r="G35" s="166" t="n">
        <v>0</v>
      </c>
      <c r="H35" s="167" t="n">
        <v>35</v>
      </c>
    </row>
    <row r="36" customFormat="false" ht="12.75" hidden="false" customHeight="false" outlineLevel="0" collapsed="false">
      <c r="B36" s="173" t="s">
        <v>23</v>
      </c>
      <c r="C36" s="174"/>
      <c r="D36" s="175"/>
      <c r="E36" s="176" t="n">
        <v>557</v>
      </c>
      <c r="F36" s="176" t="n">
        <v>0</v>
      </c>
      <c r="G36" s="176" t="n">
        <v>3</v>
      </c>
      <c r="H36" s="176" t="n">
        <v>560</v>
      </c>
    </row>
    <row r="37" customFormat="false" ht="12.75" hidden="false" customHeight="true" outlineLevel="0" collapsed="false">
      <c r="B37" s="162"/>
      <c r="C37" s="162"/>
      <c r="D37" s="164" t="n">
        <v>13</v>
      </c>
      <c r="E37" s="165" t="n">
        <v>7</v>
      </c>
      <c r="F37" s="166" t="n">
        <v>0</v>
      </c>
      <c r="G37" s="165" t="n">
        <v>0</v>
      </c>
      <c r="H37" s="167" t="n">
        <v>7</v>
      </c>
    </row>
    <row r="38" customFormat="false" ht="12.75" hidden="false" customHeight="false" outlineLevel="0" collapsed="false">
      <c r="B38" s="168" t="s">
        <v>12</v>
      </c>
      <c r="C38" s="178" t="s">
        <v>13</v>
      </c>
      <c r="D38" s="164" t="n">
        <v>12</v>
      </c>
      <c r="E38" s="165" t="n">
        <v>0</v>
      </c>
      <c r="F38" s="166" t="n">
        <v>0</v>
      </c>
      <c r="G38" s="165" t="n">
        <v>0</v>
      </c>
      <c r="H38" s="167" t="n">
        <v>0</v>
      </c>
    </row>
    <row r="39" customFormat="false" ht="12.75" hidden="false" customHeight="false" outlineLevel="0" collapsed="false">
      <c r="B39" s="168" t="s">
        <v>24</v>
      </c>
      <c r="C39" s="171"/>
      <c r="D39" s="164" t="n">
        <v>11</v>
      </c>
      <c r="E39" s="165" t="n">
        <v>0</v>
      </c>
      <c r="F39" s="166" t="n">
        <v>0</v>
      </c>
      <c r="G39" s="165" t="n">
        <v>0</v>
      </c>
      <c r="H39" s="167" t="n">
        <v>0</v>
      </c>
    </row>
    <row r="40" customFormat="false" ht="12.75" hidden="false" customHeight="false" outlineLevel="0" collapsed="false">
      <c r="B40" s="168" t="s">
        <v>25</v>
      </c>
      <c r="C40" s="178"/>
      <c r="D40" s="164" t="n">
        <v>10</v>
      </c>
      <c r="E40" s="165" t="n">
        <v>0</v>
      </c>
      <c r="F40" s="166" t="n">
        <v>0</v>
      </c>
      <c r="G40" s="165" t="n">
        <v>0</v>
      </c>
      <c r="H40" s="167" t="n">
        <v>0</v>
      </c>
    </row>
    <row r="41" customFormat="false" ht="12.75" hidden="false" customHeight="false" outlineLevel="0" collapsed="false">
      <c r="B41" s="168" t="s">
        <v>16</v>
      </c>
      <c r="C41" s="178"/>
      <c r="D41" s="164" t="n">
        <v>9</v>
      </c>
      <c r="E41" s="165" t="n">
        <v>0</v>
      </c>
      <c r="F41" s="166" t="n">
        <v>0</v>
      </c>
      <c r="G41" s="165" t="n">
        <v>0</v>
      </c>
      <c r="H41" s="167" t="n">
        <v>0</v>
      </c>
    </row>
    <row r="42" customFormat="false" ht="12.75" hidden="false" customHeight="false" outlineLevel="0" collapsed="false">
      <c r="B42" s="168" t="s">
        <v>15</v>
      </c>
      <c r="C42" s="178" t="s">
        <v>17</v>
      </c>
      <c r="D42" s="164" t="n">
        <v>8</v>
      </c>
      <c r="E42" s="165" t="n">
        <v>0</v>
      </c>
      <c r="F42" s="166" t="n">
        <v>0</v>
      </c>
      <c r="G42" s="165" t="n">
        <v>0</v>
      </c>
      <c r="H42" s="167" t="n">
        <v>0</v>
      </c>
    </row>
    <row r="43" customFormat="false" ht="12.75" hidden="false" customHeight="false" outlineLevel="0" collapsed="false">
      <c r="B43" s="168" t="s">
        <v>16</v>
      </c>
      <c r="C43" s="178"/>
      <c r="D43" s="164" t="n">
        <v>7</v>
      </c>
      <c r="E43" s="165" t="n">
        <v>0</v>
      </c>
      <c r="F43" s="166" t="n">
        <v>0</v>
      </c>
      <c r="G43" s="165" t="n">
        <v>0</v>
      </c>
      <c r="H43" s="167" t="n">
        <v>0</v>
      </c>
    </row>
    <row r="44" customFormat="false" ht="12.75" hidden="false" customHeight="false" outlineLevel="0" collapsed="false">
      <c r="B44" s="168" t="s">
        <v>12</v>
      </c>
      <c r="C44" s="178"/>
      <c r="D44" s="164" t="n">
        <v>6</v>
      </c>
      <c r="E44" s="165" t="n">
        <v>0</v>
      </c>
      <c r="F44" s="166" t="n">
        <v>0</v>
      </c>
      <c r="G44" s="165" t="n">
        <v>0</v>
      </c>
      <c r="H44" s="167" t="n">
        <v>0</v>
      </c>
    </row>
    <row r="45" customFormat="false" ht="12.75" hidden="false" customHeight="false" outlineLevel="0" collapsed="false">
      <c r="B45" s="168" t="s">
        <v>26</v>
      </c>
      <c r="C45" s="162"/>
      <c r="D45" s="164" t="n">
        <v>5</v>
      </c>
      <c r="E45" s="165" t="n">
        <v>0</v>
      </c>
      <c r="F45" s="166" t="n">
        <v>0</v>
      </c>
      <c r="G45" s="165" t="n">
        <v>0</v>
      </c>
      <c r="H45" s="167" t="n">
        <v>0</v>
      </c>
    </row>
    <row r="46" customFormat="false" ht="12.75" hidden="false" customHeight="false" outlineLevel="0" collapsed="false">
      <c r="B46" s="168"/>
      <c r="C46" s="178"/>
      <c r="D46" s="164" t="n">
        <v>4</v>
      </c>
      <c r="E46" s="165" t="n">
        <v>0</v>
      </c>
      <c r="F46" s="166" t="n">
        <v>0</v>
      </c>
      <c r="G46" s="165" t="n">
        <v>0</v>
      </c>
      <c r="H46" s="167" t="n">
        <v>0</v>
      </c>
    </row>
    <row r="47" customFormat="false" ht="12.75" hidden="false" customHeight="false" outlineLevel="0" collapsed="false">
      <c r="B47" s="168"/>
      <c r="C47" s="178" t="s">
        <v>12</v>
      </c>
      <c r="D47" s="164" t="n">
        <v>3</v>
      </c>
      <c r="E47" s="165" t="n">
        <v>0</v>
      </c>
      <c r="F47" s="166" t="n">
        <v>0</v>
      </c>
      <c r="G47" s="165" t="n">
        <v>0</v>
      </c>
      <c r="H47" s="167" t="n">
        <v>0</v>
      </c>
    </row>
    <row r="48" customFormat="false" ht="12.75" hidden="false" customHeight="false" outlineLevel="0" collapsed="false">
      <c r="B48" s="168"/>
      <c r="C48" s="178"/>
      <c r="D48" s="164" t="n">
        <v>2</v>
      </c>
      <c r="E48" s="165" t="n">
        <v>0</v>
      </c>
      <c r="F48" s="166" t="n">
        <v>0</v>
      </c>
      <c r="G48" s="165" t="n">
        <v>0</v>
      </c>
      <c r="H48" s="167" t="n">
        <v>0</v>
      </c>
    </row>
    <row r="49" customFormat="false" ht="12.75" hidden="false" customHeight="false" outlineLevel="0" collapsed="false">
      <c r="B49" s="171"/>
      <c r="C49" s="178"/>
      <c r="D49" s="162" t="n">
        <v>1</v>
      </c>
      <c r="E49" s="165" t="n">
        <v>0</v>
      </c>
      <c r="F49" s="166" t="n">
        <v>0</v>
      </c>
      <c r="G49" s="165" t="n">
        <v>0</v>
      </c>
      <c r="H49" s="167" t="n">
        <v>0</v>
      </c>
    </row>
    <row r="50" customFormat="false" ht="12.75" hidden="false" customHeight="false" outlineLevel="0" collapsed="false">
      <c r="B50" s="164" t="s">
        <v>27</v>
      </c>
      <c r="C50" s="164"/>
      <c r="D50" s="164"/>
      <c r="E50" s="176" t="n">
        <v>7</v>
      </c>
      <c r="F50" s="176" t="n">
        <v>0</v>
      </c>
      <c r="G50" s="176" t="n">
        <v>0</v>
      </c>
      <c r="H50" s="176" t="n">
        <v>7</v>
      </c>
    </row>
    <row r="51" customFormat="false" ht="12.75" hidden="false" customHeight="true" outlineLevel="0" collapsed="false">
      <c r="B51" s="180" t="s">
        <v>28</v>
      </c>
      <c r="C51" s="180"/>
      <c r="D51" s="180"/>
      <c r="E51" s="181" t="n">
        <v>833</v>
      </c>
      <c r="F51" s="181" t="n">
        <v>0</v>
      </c>
      <c r="G51" s="181" t="n">
        <v>22</v>
      </c>
      <c r="H51" s="181" t="n">
        <v>855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44" t="s">
        <v>0</v>
      </c>
      <c r="C1" s="45"/>
      <c r="D1" s="45"/>
      <c r="E1" s="45"/>
      <c r="F1" s="45"/>
      <c r="G1" s="46"/>
      <c r="H1" s="47"/>
      <c r="J1" s="48"/>
      <c r="K1" s="48"/>
      <c r="L1" s="48"/>
      <c r="M1" s="48"/>
      <c r="N1" s="48"/>
    </row>
    <row r="2" customFormat="false" ht="15" hidden="false" customHeight="false" outlineLevel="0" collapsed="false">
      <c r="B2" s="49" t="s">
        <v>35</v>
      </c>
      <c r="C2" s="50"/>
      <c r="D2" s="50"/>
      <c r="E2" s="94" t="s">
        <v>49</v>
      </c>
      <c r="F2" s="50"/>
      <c r="G2" s="50"/>
      <c r="H2" s="51"/>
      <c r="J2" s="48"/>
      <c r="K2" s="48"/>
      <c r="L2" s="48"/>
      <c r="M2" s="48"/>
      <c r="N2" s="48"/>
    </row>
    <row r="3" customFormat="false" ht="12.75" hidden="false" customHeight="false" outlineLevel="0" collapsed="false">
      <c r="B3" s="49" t="s">
        <v>30</v>
      </c>
      <c r="C3" s="52" t="s">
        <v>37</v>
      </c>
      <c r="D3" s="52"/>
      <c r="E3" s="52"/>
      <c r="F3" s="53"/>
      <c r="G3" s="54"/>
      <c r="H3" s="55"/>
    </row>
    <row r="4" customFormat="false" ht="12.75" hidden="false" customHeight="false" outlineLevel="0" collapsed="false">
      <c r="B4" s="56" t="s">
        <v>32</v>
      </c>
      <c r="C4" s="57"/>
      <c r="D4" s="58" t="n">
        <v>44926</v>
      </c>
      <c r="E4" s="59"/>
      <c r="F4" s="59"/>
      <c r="G4" s="60"/>
      <c r="H4" s="61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65" t="s">
        <v>6</v>
      </c>
      <c r="C7" s="65"/>
      <c r="D7" s="65"/>
      <c r="E7" s="65" t="s">
        <v>7</v>
      </c>
      <c r="F7" s="65"/>
      <c r="G7" s="65"/>
      <c r="H7" s="65"/>
    </row>
    <row r="8" customFormat="false" ht="12.75" hidden="false" customHeight="true" outlineLevel="0" collapsed="false">
      <c r="B8" s="65"/>
      <c r="C8" s="65"/>
      <c r="D8" s="65"/>
      <c r="E8" s="65" t="s">
        <v>8</v>
      </c>
      <c r="F8" s="65" t="s">
        <v>9</v>
      </c>
      <c r="G8" s="65" t="s">
        <v>10</v>
      </c>
      <c r="H8" s="65" t="s">
        <v>11</v>
      </c>
    </row>
    <row r="9" customFormat="false" ht="12.75" hidden="false" customHeight="false" outlineLevel="0" collapsed="false">
      <c r="B9" s="66"/>
      <c r="C9" s="67"/>
      <c r="D9" s="68" t="n">
        <v>13</v>
      </c>
      <c r="E9" s="107" t="n">
        <v>250</v>
      </c>
      <c r="F9" s="107" t="n">
        <v>12</v>
      </c>
      <c r="G9" s="107" t="n">
        <v>2</v>
      </c>
      <c r="H9" s="71" t="n">
        <f aca="false">E9+F9+G9</f>
        <v>264</v>
      </c>
    </row>
    <row r="10" customFormat="false" ht="12.75" hidden="false" customHeight="false" outlineLevel="0" collapsed="false">
      <c r="B10" s="72" t="s">
        <v>12</v>
      </c>
      <c r="C10" s="67" t="s">
        <v>13</v>
      </c>
      <c r="D10" s="68" t="n">
        <v>12</v>
      </c>
      <c r="E10" s="107" t="n">
        <v>15</v>
      </c>
      <c r="F10" s="107" t="n">
        <v>0</v>
      </c>
      <c r="G10" s="107" t="n">
        <v>1</v>
      </c>
      <c r="H10" s="71" t="n">
        <f aca="false">E10+F10+G10</f>
        <v>16</v>
      </c>
    </row>
    <row r="11" customFormat="false" ht="12.75" hidden="false" customHeight="false" outlineLevel="0" collapsed="false">
      <c r="B11" s="72" t="s">
        <v>14</v>
      </c>
      <c r="C11" s="67"/>
      <c r="D11" s="68" t="n">
        <v>11</v>
      </c>
      <c r="E11" s="107" t="n">
        <v>18</v>
      </c>
      <c r="F11" s="107" t="n">
        <v>0</v>
      </c>
      <c r="G11" s="107" t="n">
        <v>0</v>
      </c>
      <c r="H11" s="71" t="n">
        <f aca="false">E11+F11+G11</f>
        <v>18</v>
      </c>
    </row>
    <row r="12" customFormat="false" ht="12.75" hidden="false" customHeight="false" outlineLevel="0" collapsed="false">
      <c r="B12" s="72" t="s">
        <v>12</v>
      </c>
      <c r="C12" s="73"/>
      <c r="D12" s="68" t="n">
        <v>10</v>
      </c>
      <c r="E12" s="107" t="n">
        <v>38</v>
      </c>
      <c r="F12" s="107" t="n">
        <v>1</v>
      </c>
      <c r="G12" s="107" t="n">
        <v>2</v>
      </c>
      <c r="H12" s="71" t="n">
        <f aca="false">E12+F12+G12</f>
        <v>41</v>
      </c>
    </row>
    <row r="13" customFormat="false" ht="12.75" hidden="false" customHeight="false" outlineLevel="0" collapsed="false">
      <c r="B13" s="72" t="s">
        <v>15</v>
      </c>
      <c r="C13" s="67"/>
      <c r="D13" s="68" t="n">
        <v>9</v>
      </c>
      <c r="E13" s="107" t="n">
        <v>69</v>
      </c>
      <c r="F13" s="107" t="n">
        <v>2</v>
      </c>
      <c r="G13" s="107" t="n">
        <v>2</v>
      </c>
      <c r="H13" s="71" t="n">
        <f aca="false">E13+F13+G13</f>
        <v>73</v>
      </c>
    </row>
    <row r="14" customFormat="false" ht="12.75" hidden="false" customHeight="false" outlineLevel="0" collapsed="false">
      <c r="B14" s="72" t="s">
        <v>16</v>
      </c>
      <c r="C14" s="67" t="s">
        <v>17</v>
      </c>
      <c r="D14" s="68" t="n">
        <v>8</v>
      </c>
      <c r="E14" s="107" t="n">
        <v>52</v>
      </c>
      <c r="F14" s="107" t="n">
        <v>2</v>
      </c>
      <c r="G14" s="107" t="n">
        <v>1</v>
      </c>
      <c r="H14" s="71" t="n">
        <f aca="false">E14+F14+G14</f>
        <v>55</v>
      </c>
    </row>
    <row r="15" customFormat="false" ht="12.75" hidden="false" customHeight="false" outlineLevel="0" collapsed="false">
      <c r="B15" s="72" t="s">
        <v>18</v>
      </c>
      <c r="C15" s="67"/>
      <c r="D15" s="68" t="n">
        <v>7</v>
      </c>
      <c r="E15" s="107" t="n">
        <v>16</v>
      </c>
      <c r="F15" s="107" t="n">
        <v>0</v>
      </c>
      <c r="G15" s="107" t="n">
        <v>0</v>
      </c>
      <c r="H15" s="71" t="n">
        <f aca="false">E15+F15+G15</f>
        <v>16</v>
      </c>
    </row>
    <row r="16" customFormat="false" ht="12.75" hidden="false" customHeight="false" outlineLevel="0" collapsed="false">
      <c r="B16" s="72" t="s">
        <v>19</v>
      </c>
      <c r="C16" s="67"/>
      <c r="D16" s="68" t="n">
        <v>6</v>
      </c>
      <c r="E16" s="107" t="n">
        <v>11</v>
      </c>
      <c r="F16" s="107" t="n">
        <v>0</v>
      </c>
      <c r="G16" s="107" t="n">
        <v>0</v>
      </c>
      <c r="H16" s="71" t="n">
        <f aca="false">E16+F16+G16</f>
        <v>11</v>
      </c>
    </row>
    <row r="17" customFormat="false" ht="12.75" hidden="false" customHeight="false" outlineLevel="0" collapsed="false">
      <c r="B17" s="72" t="s">
        <v>12</v>
      </c>
      <c r="C17" s="73"/>
      <c r="D17" s="68" t="n">
        <v>5</v>
      </c>
      <c r="E17" s="107" t="n">
        <v>25</v>
      </c>
      <c r="F17" s="107" t="n">
        <v>0</v>
      </c>
      <c r="G17" s="107" t="n">
        <v>0</v>
      </c>
      <c r="H17" s="71" t="n">
        <f aca="false">E17+F17+G17</f>
        <v>25</v>
      </c>
      <c r="L17" s="74"/>
    </row>
    <row r="18" customFormat="false" ht="12.75" hidden="false" customHeight="false" outlineLevel="0" collapsed="false">
      <c r="B18" s="72"/>
      <c r="C18" s="67"/>
      <c r="D18" s="68" t="n">
        <v>4</v>
      </c>
      <c r="E18" s="107" t="n">
        <v>8</v>
      </c>
      <c r="F18" s="107" t="n">
        <v>0</v>
      </c>
      <c r="G18" s="107" t="n">
        <v>0</v>
      </c>
      <c r="H18" s="71" t="n">
        <f aca="false">E18+F18+G18</f>
        <v>8</v>
      </c>
    </row>
    <row r="19" customFormat="false" ht="12.75" hidden="false" customHeight="false" outlineLevel="0" collapsed="false">
      <c r="B19" s="72"/>
      <c r="C19" s="67" t="s">
        <v>12</v>
      </c>
      <c r="D19" s="68" t="n">
        <v>3</v>
      </c>
      <c r="E19" s="107" t="n">
        <v>3</v>
      </c>
      <c r="F19" s="107" t="n">
        <v>0</v>
      </c>
      <c r="G19" s="107" t="n">
        <v>0</v>
      </c>
      <c r="H19" s="71" t="n">
        <f aca="false">E19+F19+G19</f>
        <v>3</v>
      </c>
    </row>
    <row r="20" customFormat="false" ht="12.75" hidden="false" customHeight="false" outlineLevel="0" collapsed="false">
      <c r="B20" s="72"/>
      <c r="C20" s="67"/>
      <c r="D20" s="68" t="n">
        <v>2</v>
      </c>
      <c r="E20" s="107" t="n">
        <v>11</v>
      </c>
      <c r="F20" s="107" t="n">
        <v>1</v>
      </c>
      <c r="G20" s="107" t="n">
        <v>0</v>
      </c>
      <c r="H20" s="71" t="n">
        <f aca="false">E20+F20+G20</f>
        <v>12</v>
      </c>
    </row>
    <row r="21" customFormat="false" ht="12.75" hidden="false" customHeight="false" outlineLevel="0" collapsed="false">
      <c r="B21" s="75"/>
      <c r="C21" s="76"/>
      <c r="D21" s="66" t="n">
        <v>1</v>
      </c>
      <c r="E21" s="107" t="n">
        <v>25</v>
      </c>
      <c r="F21" s="107" t="n">
        <v>0</v>
      </c>
      <c r="G21" s="107" t="n">
        <v>0</v>
      </c>
      <c r="H21" s="71" t="n">
        <f aca="false">E21+F21+G21</f>
        <v>25</v>
      </c>
    </row>
    <row r="22" customFormat="false" ht="15" hidden="false" customHeight="true" outlineLevel="0" collapsed="false">
      <c r="B22" s="77" t="s">
        <v>20</v>
      </c>
      <c r="C22" s="78"/>
      <c r="D22" s="79"/>
      <c r="E22" s="81" t="n">
        <f aca="false">SUM(E9:E21)</f>
        <v>541</v>
      </c>
      <c r="F22" s="81" t="n">
        <f aca="false">SUM(F9:F21)</f>
        <v>18</v>
      </c>
      <c r="G22" s="81" t="n">
        <f aca="false">SUM(G9:G21)</f>
        <v>8</v>
      </c>
      <c r="H22" s="81" t="n">
        <f aca="false">SUM(H9:H21)</f>
        <v>567</v>
      </c>
    </row>
    <row r="23" customFormat="false" ht="12.75" hidden="false" customHeight="false" outlineLevel="0" collapsed="false">
      <c r="B23" s="66"/>
      <c r="C23" s="82"/>
      <c r="D23" s="68" t="n">
        <v>13</v>
      </c>
      <c r="E23" s="107" t="n">
        <v>564</v>
      </c>
      <c r="F23" s="107" t="n">
        <v>15</v>
      </c>
      <c r="G23" s="107" t="n">
        <v>12</v>
      </c>
      <c r="H23" s="71" t="n">
        <f aca="false">E23+F23+G23</f>
        <v>591</v>
      </c>
    </row>
    <row r="24" customFormat="false" ht="12.75" hidden="false" customHeight="false" outlineLevel="0" collapsed="false">
      <c r="B24" s="72"/>
      <c r="C24" s="84" t="s">
        <v>13</v>
      </c>
      <c r="D24" s="68" t="n">
        <v>12</v>
      </c>
      <c r="E24" s="107" t="n">
        <v>15</v>
      </c>
      <c r="F24" s="107" t="n">
        <v>1</v>
      </c>
      <c r="G24" s="107" t="n">
        <v>1</v>
      </c>
      <c r="H24" s="71" t="n">
        <f aca="false">E24+F24+G24</f>
        <v>17</v>
      </c>
    </row>
    <row r="25" customFormat="false" ht="12.75" hidden="false" customHeight="false" outlineLevel="0" collapsed="false">
      <c r="B25" s="72" t="s">
        <v>19</v>
      </c>
      <c r="C25" s="84"/>
      <c r="D25" s="68" t="n">
        <v>11</v>
      </c>
      <c r="E25" s="107" t="n">
        <v>18</v>
      </c>
      <c r="F25" s="107" t="n">
        <v>1</v>
      </c>
      <c r="G25" s="107" t="n">
        <v>0</v>
      </c>
      <c r="H25" s="71" t="n">
        <f aca="false">E25+F25+G25</f>
        <v>19</v>
      </c>
    </row>
    <row r="26" customFormat="false" ht="12.75" hidden="false" customHeight="false" outlineLevel="0" collapsed="false">
      <c r="B26" s="72" t="s">
        <v>21</v>
      </c>
      <c r="C26" s="82"/>
      <c r="D26" s="68" t="n">
        <v>10</v>
      </c>
      <c r="E26" s="107" t="n">
        <v>35</v>
      </c>
      <c r="F26" s="107" t="n">
        <v>3</v>
      </c>
      <c r="G26" s="107" t="n">
        <v>1</v>
      </c>
      <c r="H26" s="71" t="n">
        <f aca="false">E26+F26+G26</f>
        <v>39</v>
      </c>
    </row>
    <row r="27" customFormat="false" ht="12.75" hidden="false" customHeight="false" outlineLevel="0" collapsed="false">
      <c r="B27" s="72" t="s">
        <v>13</v>
      </c>
      <c r="C27" s="84"/>
      <c r="D27" s="68" t="n">
        <v>9</v>
      </c>
      <c r="E27" s="107" t="n">
        <v>46</v>
      </c>
      <c r="F27" s="107" t="n">
        <v>0</v>
      </c>
      <c r="G27" s="107" t="n">
        <v>0</v>
      </c>
      <c r="H27" s="71" t="n">
        <f aca="false">E27+F27+G27</f>
        <v>46</v>
      </c>
    </row>
    <row r="28" customFormat="false" ht="12.75" hidden="false" customHeight="false" outlineLevel="0" collapsed="false">
      <c r="B28" s="72" t="s">
        <v>14</v>
      </c>
      <c r="C28" s="84" t="s">
        <v>17</v>
      </c>
      <c r="D28" s="68" t="n">
        <v>8</v>
      </c>
      <c r="E28" s="107" t="n">
        <v>63</v>
      </c>
      <c r="F28" s="107" t="n">
        <v>3</v>
      </c>
      <c r="G28" s="107" t="n">
        <v>1</v>
      </c>
      <c r="H28" s="71" t="n">
        <f aca="false">E28+F28+G28</f>
        <v>67</v>
      </c>
      <c r="O28" s="43" t="n">
        <v>1</v>
      </c>
    </row>
    <row r="29" customFormat="false" ht="12.75" hidden="false" customHeight="false" outlineLevel="0" collapsed="false">
      <c r="B29" s="72" t="s">
        <v>16</v>
      </c>
      <c r="C29" s="84"/>
      <c r="D29" s="68" t="n">
        <v>7</v>
      </c>
      <c r="E29" s="107" t="n">
        <v>17</v>
      </c>
      <c r="F29" s="107" t="n">
        <v>2</v>
      </c>
      <c r="G29" s="107" t="n">
        <v>0</v>
      </c>
      <c r="H29" s="71" t="n">
        <f aca="false">E29+F29+G29</f>
        <v>19</v>
      </c>
    </row>
    <row r="30" customFormat="false" ht="12.75" hidden="false" customHeight="false" outlineLevel="0" collapsed="false">
      <c r="B30" s="72" t="s">
        <v>13</v>
      </c>
      <c r="C30" s="84"/>
      <c r="D30" s="68" t="n">
        <v>6</v>
      </c>
      <c r="E30" s="107" t="n">
        <v>21</v>
      </c>
      <c r="F30" s="107" t="n">
        <v>0</v>
      </c>
      <c r="G30" s="107" t="n">
        <v>0</v>
      </c>
      <c r="H30" s="71" t="n">
        <f aca="false">E30+F30+G30</f>
        <v>21</v>
      </c>
    </row>
    <row r="31" customFormat="false" ht="12.75" hidden="false" customHeight="false" outlineLevel="0" collapsed="false">
      <c r="B31" s="72" t="s">
        <v>22</v>
      </c>
      <c r="C31" s="82"/>
      <c r="D31" s="68" t="n">
        <v>5</v>
      </c>
      <c r="E31" s="107" t="n">
        <v>23</v>
      </c>
      <c r="F31" s="107" t="n">
        <v>0</v>
      </c>
      <c r="G31" s="107" t="n">
        <v>0</v>
      </c>
      <c r="H31" s="71" t="n">
        <f aca="false">E31+F31+G31</f>
        <v>23</v>
      </c>
    </row>
    <row r="32" customFormat="false" ht="12.75" hidden="false" customHeight="false" outlineLevel="0" collapsed="false">
      <c r="B32" s="72"/>
      <c r="C32" s="84"/>
      <c r="D32" s="68" t="n">
        <v>4</v>
      </c>
      <c r="E32" s="107" t="n">
        <v>6</v>
      </c>
      <c r="F32" s="107" t="n">
        <v>0</v>
      </c>
      <c r="G32" s="107" t="n">
        <v>2</v>
      </c>
      <c r="H32" s="71" t="n">
        <f aca="false">E32+F32+G32</f>
        <v>8</v>
      </c>
    </row>
    <row r="33" customFormat="false" ht="12.75" hidden="false" customHeight="false" outlineLevel="0" collapsed="false">
      <c r="B33" s="72"/>
      <c r="C33" s="84" t="s">
        <v>12</v>
      </c>
      <c r="D33" s="68" t="n">
        <v>3</v>
      </c>
      <c r="E33" s="107" t="n">
        <v>1</v>
      </c>
      <c r="F33" s="107" t="n">
        <v>0</v>
      </c>
      <c r="G33" s="107" t="n">
        <v>0</v>
      </c>
      <c r="H33" s="71" t="n">
        <f aca="false">E33+F33+G33</f>
        <v>1</v>
      </c>
    </row>
    <row r="34" customFormat="false" ht="12.75" hidden="false" customHeight="false" outlineLevel="0" collapsed="false">
      <c r="B34" s="72"/>
      <c r="C34" s="84"/>
      <c r="D34" s="68" t="n">
        <v>2</v>
      </c>
      <c r="E34" s="107" t="n">
        <v>11</v>
      </c>
      <c r="F34" s="107" t="n">
        <v>0</v>
      </c>
      <c r="G34" s="107" t="n">
        <v>0</v>
      </c>
      <c r="H34" s="71" t="n">
        <f aca="false">E34+F34+G34</f>
        <v>11</v>
      </c>
    </row>
    <row r="35" customFormat="false" ht="12.75" hidden="false" customHeight="false" outlineLevel="0" collapsed="false">
      <c r="B35" s="75"/>
      <c r="C35" s="85"/>
      <c r="D35" s="66" t="n">
        <v>1</v>
      </c>
      <c r="E35" s="107" t="n">
        <v>28</v>
      </c>
      <c r="F35" s="107" t="n">
        <v>0</v>
      </c>
      <c r="G35" s="107" t="n">
        <v>0</v>
      </c>
      <c r="H35" s="71" t="n">
        <f aca="false">E35+F35+G35</f>
        <v>28</v>
      </c>
    </row>
    <row r="36" customFormat="false" ht="12.75" hidden="false" customHeight="false" outlineLevel="0" collapsed="false">
      <c r="B36" s="77" t="s">
        <v>23</v>
      </c>
      <c r="C36" s="78"/>
      <c r="D36" s="79"/>
      <c r="E36" s="81" t="n">
        <f aca="false">SUM(E23:E35)</f>
        <v>848</v>
      </c>
      <c r="F36" s="81" t="n">
        <f aca="false">SUM(F23:F35)</f>
        <v>25</v>
      </c>
      <c r="G36" s="81" t="n">
        <f aca="false">SUM(G23:G35)</f>
        <v>17</v>
      </c>
      <c r="H36" s="81" t="n">
        <f aca="false">SUM(H23:H35)</f>
        <v>890</v>
      </c>
    </row>
    <row r="37" customFormat="false" ht="12.75" hidden="false" customHeight="true" outlineLevel="0" collapsed="false">
      <c r="B37" s="66"/>
      <c r="C37" s="66"/>
      <c r="D37" s="68" t="n">
        <v>13</v>
      </c>
      <c r="E37" s="107" t="n">
        <v>4</v>
      </c>
      <c r="F37" s="107" t="n">
        <v>0</v>
      </c>
      <c r="G37" s="107" t="n">
        <v>0</v>
      </c>
      <c r="H37" s="71" t="n">
        <f aca="false">E37+F37+G37</f>
        <v>4</v>
      </c>
    </row>
    <row r="38" customFormat="false" ht="12.75" hidden="false" customHeight="false" outlineLevel="0" collapsed="false">
      <c r="B38" s="72" t="s">
        <v>12</v>
      </c>
      <c r="C38" s="84" t="s">
        <v>13</v>
      </c>
      <c r="D38" s="68" t="n">
        <v>12</v>
      </c>
      <c r="E38" s="107" t="n">
        <v>0</v>
      </c>
      <c r="F38" s="107" t="n">
        <v>0</v>
      </c>
      <c r="G38" s="107" t="n">
        <v>0</v>
      </c>
      <c r="H38" s="71" t="n">
        <f aca="false">E38+F38+G38</f>
        <v>0</v>
      </c>
    </row>
    <row r="39" customFormat="false" ht="12.75" hidden="false" customHeight="false" outlineLevel="0" collapsed="false">
      <c r="B39" s="72" t="s">
        <v>24</v>
      </c>
      <c r="C39" s="75"/>
      <c r="D39" s="68" t="n">
        <v>11</v>
      </c>
      <c r="E39" s="107" t="n">
        <v>0</v>
      </c>
      <c r="F39" s="107" t="n">
        <v>0</v>
      </c>
      <c r="G39" s="107" t="n">
        <v>0</v>
      </c>
      <c r="H39" s="71" t="n">
        <f aca="false">E39+F39+G39</f>
        <v>0</v>
      </c>
    </row>
    <row r="40" customFormat="false" ht="12.75" hidden="false" customHeight="false" outlineLevel="0" collapsed="false">
      <c r="B40" s="72" t="s">
        <v>25</v>
      </c>
      <c r="C40" s="84"/>
      <c r="D40" s="68" t="n">
        <v>10</v>
      </c>
      <c r="E40" s="107" t="n">
        <v>0</v>
      </c>
      <c r="F40" s="107" t="n">
        <v>0</v>
      </c>
      <c r="G40" s="107" t="n">
        <v>0</v>
      </c>
      <c r="H40" s="71" t="n">
        <f aca="false">E40+F40+G40</f>
        <v>0</v>
      </c>
    </row>
    <row r="41" customFormat="false" ht="12.75" hidden="false" customHeight="false" outlineLevel="0" collapsed="false">
      <c r="B41" s="72" t="s">
        <v>16</v>
      </c>
      <c r="C41" s="84"/>
      <c r="D41" s="68" t="n">
        <v>9</v>
      </c>
      <c r="E41" s="107" t="n">
        <v>0</v>
      </c>
      <c r="F41" s="107" t="n">
        <v>0</v>
      </c>
      <c r="G41" s="107" t="n">
        <v>0</v>
      </c>
      <c r="H41" s="71" t="n">
        <f aca="false">E41+F41+G41</f>
        <v>0</v>
      </c>
    </row>
    <row r="42" customFormat="false" ht="12.75" hidden="false" customHeight="false" outlineLevel="0" collapsed="false">
      <c r="B42" s="72" t="s">
        <v>15</v>
      </c>
      <c r="C42" s="84" t="s">
        <v>17</v>
      </c>
      <c r="D42" s="68" t="n">
        <v>8</v>
      </c>
      <c r="E42" s="107" t="n">
        <v>0</v>
      </c>
      <c r="F42" s="107" t="n">
        <v>0</v>
      </c>
      <c r="G42" s="107" t="n">
        <v>0</v>
      </c>
      <c r="H42" s="71" t="n">
        <f aca="false">E42+F42+G42</f>
        <v>0</v>
      </c>
    </row>
    <row r="43" customFormat="false" ht="12.75" hidden="false" customHeight="false" outlineLevel="0" collapsed="false">
      <c r="B43" s="72" t="s">
        <v>16</v>
      </c>
      <c r="C43" s="84"/>
      <c r="D43" s="68" t="n">
        <v>7</v>
      </c>
      <c r="E43" s="107" t="n">
        <v>0</v>
      </c>
      <c r="F43" s="107" t="n">
        <v>0</v>
      </c>
      <c r="G43" s="107" t="n">
        <v>0</v>
      </c>
      <c r="H43" s="71" t="n">
        <f aca="false">E43+F43+G43</f>
        <v>0</v>
      </c>
    </row>
    <row r="44" customFormat="false" ht="12.75" hidden="false" customHeight="false" outlineLevel="0" collapsed="false">
      <c r="B44" s="72" t="s">
        <v>12</v>
      </c>
      <c r="C44" s="84"/>
      <c r="D44" s="68" t="n">
        <v>6</v>
      </c>
      <c r="E44" s="107" t="n">
        <v>0</v>
      </c>
      <c r="F44" s="107" t="n">
        <v>0</v>
      </c>
      <c r="G44" s="107" t="n">
        <v>0</v>
      </c>
      <c r="H44" s="71" t="n">
        <f aca="false">E44+F44+G44</f>
        <v>0</v>
      </c>
    </row>
    <row r="45" customFormat="false" ht="12.75" hidden="false" customHeight="false" outlineLevel="0" collapsed="false">
      <c r="B45" s="72" t="s">
        <v>26</v>
      </c>
      <c r="C45" s="66"/>
      <c r="D45" s="68" t="n">
        <v>5</v>
      </c>
      <c r="E45" s="107" t="n">
        <v>0</v>
      </c>
      <c r="F45" s="107" t="n">
        <v>0</v>
      </c>
      <c r="G45" s="107" t="n">
        <v>0</v>
      </c>
      <c r="H45" s="71" t="n">
        <f aca="false">E45+F45+G45</f>
        <v>0</v>
      </c>
    </row>
    <row r="46" customFormat="false" ht="12.75" hidden="false" customHeight="false" outlineLevel="0" collapsed="false">
      <c r="B46" s="72"/>
      <c r="C46" s="84"/>
      <c r="D46" s="68" t="n">
        <v>4</v>
      </c>
      <c r="E46" s="107" t="n">
        <v>0</v>
      </c>
      <c r="F46" s="107" t="n">
        <v>0</v>
      </c>
      <c r="G46" s="107" t="n">
        <v>0</v>
      </c>
      <c r="H46" s="71" t="n">
        <f aca="false">E46+F46+G46</f>
        <v>0</v>
      </c>
    </row>
    <row r="47" customFormat="false" ht="12.75" hidden="false" customHeight="false" outlineLevel="0" collapsed="false">
      <c r="B47" s="72"/>
      <c r="C47" s="84" t="s">
        <v>12</v>
      </c>
      <c r="D47" s="68" t="n">
        <v>3</v>
      </c>
      <c r="E47" s="107" t="n">
        <v>0</v>
      </c>
      <c r="F47" s="107" t="n">
        <v>0</v>
      </c>
      <c r="G47" s="107" t="n">
        <v>0</v>
      </c>
      <c r="H47" s="71" t="n">
        <f aca="false">E47+F47+G47</f>
        <v>0</v>
      </c>
    </row>
    <row r="48" customFormat="false" ht="12.75" hidden="false" customHeight="false" outlineLevel="0" collapsed="false">
      <c r="B48" s="72"/>
      <c r="C48" s="84"/>
      <c r="D48" s="68" t="n">
        <v>2</v>
      </c>
      <c r="E48" s="107" t="n">
        <v>0</v>
      </c>
      <c r="F48" s="107" t="n">
        <v>0</v>
      </c>
      <c r="G48" s="107" t="n">
        <v>0</v>
      </c>
      <c r="H48" s="71" t="n">
        <f aca="false">E48+F48+G48</f>
        <v>0</v>
      </c>
    </row>
    <row r="49" customFormat="false" ht="12.75" hidden="false" customHeight="false" outlineLevel="0" collapsed="false">
      <c r="B49" s="75"/>
      <c r="C49" s="84"/>
      <c r="D49" s="66" t="n">
        <v>1</v>
      </c>
      <c r="E49" s="107" t="n">
        <v>0</v>
      </c>
      <c r="F49" s="107" t="n">
        <v>0</v>
      </c>
      <c r="G49" s="107" t="n">
        <v>0</v>
      </c>
      <c r="H49" s="71" t="n">
        <f aca="false">E49+F49+G49</f>
        <v>0</v>
      </c>
    </row>
    <row r="50" customFormat="false" ht="12.75" hidden="false" customHeight="false" outlineLevel="0" collapsed="false">
      <c r="B50" s="68" t="s">
        <v>27</v>
      </c>
      <c r="C50" s="68"/>
      <c r="D50" s="68"/>
      <c r="E50" s="81" t="n">
        <f aca="false">SUM(E37:E49)</f>
        <v>4</v>
      </c>
      <c r="F50" s="81" t="n">
        <f aca="false">SUM(F37:F49)</f>
        <v>0</v>
      </c>
      <c r="G50" s="81" t="n">
        <f aca="false">SUM(G37:G49)</f>
        <v>0</v>
      </c>
      <c r="H50" s="81" t="n">
        <f aca="false">SUM(H37:H49)</f>
        <v>4</v>
      </c>
    </row>
    <row r="51" customFormat="false" ht="12.75" hidden="false" customHeight="true" outlineLevel="0" collapsed="false">
      <c r="B51" s="89" t="s">
        <v>28</v>
      </c>
      <c r="C51" s="89"/>
      <c r="D51" s="89"/>
      <c r="E51" s="91" t="n">
        <f aca="false">SUM(E22,E36,E50)</f>
        <v>1393</v>
      </c>
      <c r="F51" s="91" t="n">
        <f aca="false">SUM(F22,F36,F50)</f>
        <v>43</v>
      </c>
      <c r="G51" s="91" t="n">
        <f aca="false">SUM(G22,G36,G50)</f>
        <v>25</v>
      </c>
      <c r="H51" s="91" t="n">
        <f aca="false">SUM(H22,H36,H50)</f>
        <v>1461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44" t="s">
        <v>0</v>
      </c>
      <c r="C1" s="45"/>
      <c r="D1" s="45"/>
      <c r="E1" s="45"/>
      <c r="F1" s="45"/>
      <c r="G1" s="46"/>
      <c r="H1" s="47"/>
      <c r="J1" s="48"/>
      <c r="K1" s="48"/>
      <c r="L1" s="48"/>
      <c r="M1" s="48"/>
      <c r="N1" s="48"/>
    </row>
    <row r="2" customFormat="false" ht="15" hidden="false" customHeight="false" outlineLevel="0" collapsed="false">
      <c r="B2" s="49" t="s">
        <v>35</v>
      </c>
      <c r="C2" s="50"/>
      <c r="D2" s="50"/>
      <c r="E2" s="94" t="s">
        <v>50</v>
      </c>
      <c r="F2" s="50"/>
      <c r="G2" s="50"/>
      <c r="H2" s="51"/>
      <c r="J2" s="48"/>
      <c r="K2" s="48"/>
      <c r="L2" s="48"/>
      <c r="M2" s="48"/>
      <c r="N2" s="48"/>
    </row>
    <row r="3" customFormat="false" ht="12.75" hidden="false" customHeight="false" outlineLevel="0" collapsed="false">
      <c r="B3" s="49" t="s">
        <v>30</v>
      </c>
      <c r="C3" s="52" t="s">
        <v>37</v>
      </c>
      <c r="D3" s="52"/>
      <c r="E3" s="52"/>
      <c r="F3" s="53"/>
      <c r="G3" s="54"/>
      <c r="H3" s="55"/>
    </row>
    <row r="4" customFormat="false" ht="12.75" hidden="false" customHeight="false" outlineLevel="0" collapsed="false">
      <c r="B4" s="56" t="s">
        <v>32</v>
      </c>
      <c r="C4" s="57"/>
      <c r="D4" s="58" t="n">
        <v>44926</v>
      </c>
      <c r="E4" s="59"/>
      <c r="F4" s="59"/>
      <c r="G4" s="60"/>
      <c r="H4" s="61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65" t="s">
        <v>6</v>
      </c>
      <c r="C7" s="65"/>
      <c r="D7" s="65"/>
      <c r="E7" s="65" t="s">
        <v>7</v>
      </c>
      <c r="F7" s="65"/>
      <c r="G7" s="65"/>
      <c r="H7" s="65"/>
    </row>
    <row r="8" customFormat="false" ht="12.75" hidden="false" customHeight="true" outlineLevel="0" collapsed="false">
      <c r="B8" s="65"/>
      <c r="C8" s="65"/>
      <c r="D8" s="65"/>
      <c r="E8" s="65" t="s">
        <v>8</v>
      </c>
      <c r="F8" s="65" t="s">
        <v>9</v>
      </c>
      <c r="G8" s="65" t="s">
        <v>10</v>
      </c>
      <c r="H8" s="65" t="s">
        <v>11</v>
      </c>
    </row>
    <row r="9" customFormat="false" ht="12.75" hidden="false" customHeight="false" outlineLevel="0" collapsed="false">
      <c r="B9" s="66"/>
      <c r="C9" s="67"/>
      <c r="D9" s="68" t="n">
        <v>13</v>
      </c>
      <c r="E9" s="95" t="n">
        <v>156</v>
      </c>
      <c r="F9" s="96" t="n">
        <v>1</v>
      </c>
      <c r="G9" s="95" t="n">
        <v>0</v>
      </c>
      <c r="H9" s="71" t="n">
        <f aca="false">E9+F9+G9</f>
        <v>157</v>
      </c>
    </row>
    <row r="10" customFormat="false" ht="12.75" hidden="false" customHeight="false" outlineLevel="0" collapsed="false">
      <c r="B10" s="72" t="s">
        <v>12</v>
      </c>
      <c r="C10" s="67" t="s">
        <v>13</v>
      </c>
      <c r="D10" s="68" t="n">
        <v>12</v>
      </c>
      <c r="E10" s="95" t="n">
        <v>6</v>
      </c>
      <c r="F10" s="95" t="n">
        <v>0</v>
      </c>
      <c r="G10" s="95" t="n">
        <v>0</v>
      </c>
      <c r="H10" s="71" t="n">
        <f aca="false">E10+F10+G10</f>
        <v>6</v>
      </c>
    </row>
    <row r="11" customFormat="false" ht="12.75" hidden="false" customHeight="false" outlineLevel="0" collapsed="false">
      <c r="B11" s="72" t="s">
        <v>14</v>
      </c>
      <c r="C11" s="67"/>
      <c r="D11" s="68" t="n">
        <v>11</v>
      </c>
      <c r="E11" s="95" t="n">
        <v>15</v>
      </c>
      <c r="F11" s="96" t="n">
        <v>1</v>
      </c>
      <c r="G11" s="95" t="n">
        <v>0</v>
      </c>
      <c r="H11" s="71" t="n">
        <f aca="false">E11+F11+G11</f>
        <v>16</v>
      </c>
    </row>
    <row r="12" customFormat="false" ht="12.75" hidden="false" customHeight="false" outlineLevel="0" collapsed="false">
      <c r="B12" s="72" t="s">
        <v>12</v>
      </c>
      <c r="C12" s="73"/>
      <c r="D12" s="68" t="n">
        <v>10</v>
      </c>
      <c r="E12" s="95" t="n">
        <v>9</v>
      </c>
      <c r="F12" s="95" t="n">
        <v>0</v>
      </c>
      <c r="G12" s="95" t="n">
        <v>0</v>
      </c>
      <c r="H12" s="71" t="n">
        <f aca="false">E12+F12+G12</f>
        <v>9</v>
      </c>
    </row>
    <row r="13" customFormat="false" ht="12.75" hidden="false" customHeight="false" outlineLevel="0" collapsed="false">
      <c r="B13" s="72" t="s">
        <v>15</v>
      </c>
      <c r="C13" s="67"/>
      <c r="D13" s="68" t="n">
        <v>9</v>
      </c>
      <c r="E13" s="95" t="n">
        <v>5</v>
      </c>
      <c r="F13" s="96" t="n">
        <v>0</v>
      </c>
      <c r="G13" s="95" t="n">
        <v>0</v>
      </c>
      <c r="H13" s="71" t="n">
        <f aca="false">E13+F13+G13</f>
        <v>5</v>
      </c>
    </row>
    <row r="14" customFormat="false" ht="12.75" hidden="false" customHeight="false" outlineLevel="0" collapsed="false">
      <c r="B14" s="72" t="s">
        <v>16</v>
      </c>
      <c r="C14" s="67" t="s">
        <v>17</v>
      </c>
      <c r="D14" s="68" t="n">
        <v>8</v>
      </c>
      <c r="E14" s="95" t="n">
        <v>21</v>
      </c>
      <c r="F14" s="95" t="n">
        <v>1</v>
      </c>
      <c r="G14" s="95" t="n">
        <v>0</v>
      </c>
      <c r="H14" s="71" t="n">
        <f aca="false">E14+F14+G14</f>
        <v>22</v>
      </c>
    </row>
    <row r="15" customFormat="false" ht="12.75" hidden="false" customHeight="false" outlineLevel="0" collapsed="false">
      <c r="B15" s="72" t="s">
        <v>18</v>
      </c>
      <c r="C15" s="67"/>
      <c r="D15" s="68" t="n">
        <v>7</v>
      </c>
      <c r="E15" s="95" t="n">
        <v>5</v>
      </c>
      <c r="F15" s="96" t="n">
        <v>1</v>
      </c>
      <c r="G15" s="95" t="n">
        <v>0</v>
      </c>
      <c r="H15" s="71" t="n">
        <f aca="false">E15+F15+G15</f>
        <v>6</v>
      </c>
    </row>
    <row r="16" customFormat="false" ht="12.75" hidden="false" customHeight="false" outlineLevel="0" collapsed="false">
      <c r="B16" s="72" t="s">
        <v>19</v>
      </c>
      <c r="C16" s="67"/>
      <c r="D16" s="68" t="n">
        <v>6</v>
      </c>
      <c r="E16" s="95" t="n">
        <v>6</v>
      </c>
      <c r="F16" s="95" t="n">
        <v>0</v>
      </c>
      <c r="G16" s="95" t="n">
        <v>0</v>
      </c>
      <c r="H16" s="71" t="n">
        <f aca="false">E16+F16+G16</f>
        <v>6</v>
      </c>
    </row>
    <row r="17" customFormat="false" ht="12.75" hidden="false" customHeight="false" outlineLevel="0" collapsed="false">
      <c r="B17" s="72" t="s">
        <v>12</v>
      </c>
      <c r="C17" s="73"/>
      <c r="D17" s="68" t="n">
        <v>5</v>
      </c>
      <c r="E17" s="95" t="n">
        <v>1</v>
      </c>
      <c r="F17" s="96" t="n">
        <v>0</v>
      </c>
      <c r="G17" s="95" t="n">
        <v>0</v>
      </c>
      <c r="H17" s="71" t="n">
        <f aca="false">E17+F17+G17</f>
        <v>1</v>
      </c>
      <c r="L17" s="74"/>
    </row>
    <row r="18" customFormat="false" ht="12.75" hidden="false" customHeight="false" outlineLevel="0" collapsed="false">
      <c r="B18" s="72"/>
      <c r="C18" s="67"/>
      <c r="D18" s="68" t="n">
        <v>4</v>
      </c>
      <c r="E18" s="95" t="n">
        <v>0</v>
      </c>
      <c r="F18" s="95" t="n">
        <v>0</v>
      </c>
      <c r="G18" s="95" t="n">
        <v>0</v>
      </c>
      <c r="H18" s="71" t="n">
        <f aca="false">E18+F18+G18</f>
        <v>0</v>
      </c>
    </row>
    <row r="19" customFormat="false" ht="12.75" hidden="false" customHeight="false" outlineLevel="0" collapsed="false">
      <c r="B19" s="72"/>
      <c r="C19" s="67" t="s">
        <v>12</v>
      </c>
      <c r="D19" s="68" t="n">
        <v>3</v>
      </c>
      <c r="E19" s="95" t="n">
        <v>0</v>
      </c>
      <c r="F19" s="96" t="n">
        <v>0</v>
      </c>
      <c r="G19" s="95" t="n">
        <v>0</v>
      </c>
      <c r="H19" s="71" t="n">
        <f aca="false">E19+F19+G19</f>
        <v>0</v>
      </c>
    </row>
    <row r="20" customFormat="false" ht="12.75" hidden="false" customHeight="false" outlineLevel="0" collapsed="false">
      <c r="B20" s="72"/>
      <c r="C20" s="67"/>
      <c r="D20" s="68" t="n">
        <v>2</v>
      </c>
      <c r="E20" s="95" t="n">
        <v>0</v>
      </c>
      <c r="F20" s="95" t="n">
        <v>0</v>
      </c>
      <c r="G20" s="95" t="n">
        <v>0</v>
      </c>
      <c r="H20" s="71" t="n">
        <f aca="false">E20+F20+G20</f>
        <v>0</v>
      </c>
    </row>
    <row r="21" customFormat="false" ht="12.75" hidden="false" customHeight="false" outlineLevel="0" collapsed="false">
      <c r="B21" s="75"/>
      <c r="C21" s="76"/>
      <c r="D21" s="66" t="n">
        <v>1</v>
      </c>
      <c r="E21" s="95" t="n">
        <v>0</v>
      </c>
      <c r="F21" s="96" t="n">
        <v>0</v>
      </c>
      <c r="G21" s="95" t="n">
        <v>0</v>
      </c>
      <c r="H21" s="71" t="n">
        <f aca="false">E21+F21+G21</f>
        <v>0</v>
      </c>
    </row>
    <row r="22" customFormat="false" ht="15" hidden="false" customHeight="true" outlineLevel="0" collapsed="false">
      <c r="B22" s="77" t="s">
        <v>20</v>
      </c>
      <c r="C22" s="78"/>
      <c r="D22" s="79"/>
      <c r="E22" s="81" t="n">
        <f aca="false">SUM(E9:E21)</f>
        <v>224</v>
      </c>
      <c r="F22" s="81" t="n">
        <f aca="false">SUM(F9:F21)</f>
        <v>4</v>
      </c>
      <c r="G22" s="81" t="n">
        <f aca="false">SUM(G9:G21)</f>
        <v>0</v>
      </c>
      <c r="H22" s="81" t="n">
        <f aca="false">SUM(H9:H21)</f>
        <v>228</v>
      </c>
    </row>
    <row r="23" customFormat="false" ht="12.75" hidden="false" customHeight="false" outlineLevel="0" collapsed="false">
      <c r="B23" s="66"/>
      <c r="C23" s="82"/>
      <c r="D23" s="68" t="n">
        <v>13</v>
      </c>
      <c r="E23" s="95" t="n">
        <v>539</v>
      </c>
      <c r="F23" s="96" t="n">
        <v>14</v>
      </c>
      <c r="G23" s="97" t="n">
        <v>0</v>
      </c>
      <c r="H23" s="71" t="n">
        <f aca="false">E23+F23+G23</f>
        <v>553</v>
      </c>
    </row>
    <row r="24" customFormat="false" ht="12.75" hidden="false" customHeight="false" outlineLevel="0" collapsed="false">
      <c r="B24" s="72"/>
      <c r="C24" s="84" t="s">
        <v>13</v>
      </c>
      <c r="D24" s="68" t="n">
        <v>12</v>
      </c>
      <c r="E24" s="95" t="n">
        <v>13</v>
      </c>
      <c r="F24" s="95" t="n">
        <v>2</v>
      </c>
      <c r="G24" s="97" t="n">
        <v>0</v>
      </c>
      <c r="H24" s="71" t="n">
        <f aca="false">E24+F24+G24</f>
        <v>15</v>
      </c>
    </row>
    <row r="25" customFormat="false" ht="12.75" hidden="false" customHeight="false" outlineLevel="0" collapsed="false">
      <c r="B25" s="72" t="s">
        <v>19</v>
      </c>
      <c r="C25" s="84"/>
      <c r="D25" s="68" t="n">
        <v>11</v>
      </c>
      <c r="E25" s="95" t="n">
        <v>15</v>
      </c>
      <c r="F25" s="96" t="n">
        <v>0</v>
      </c>
      <c r="G25" s="97" t="n">
        <v>0</v>
      </c>
      <c r="H25" s="71" t="n">
        <f aca="false">E25+F25+G25</f>
        <v>15</v>
      </c>
    </row>
    <row r="26" customFormat="false" ht="12.75" hidden="false" customHeight="false" outlineLevel="0" collapsed="false">
      <c r="B26" s="72" t="s">
        <v>21</v>
      </c>
      <c r="C26" s="82"/>
      <c r="D26" s="68" t="n">
        <v>10</v>
      </c>
      <c r="E26" s="95" t="n">
        <v>12</v>
      </c>
      <c r="F26" s="95" t="n">
        <v>0</v>
      </c>
      <c r="G26" s="97" t="n">
        <v>0</v>
      </c>
      <c r="H26" s="71" t="n">
        <f aca="false">E26+F26+G26</f>
        <v>12</v>
      </c>
    </row>
    <row r="27" customFormat="false" ht="12.75" hidden="false" customHeight="false" outlineLevel="0" collapsed="false">
      <c r="B27" s="72" t="s">
        <v>13</v>
      </c>
      <c r="C27" s="84"/>
      <c r="D27" s="68" t="n">
        <v>9</v>
      </c>
      <c r="E27" s="95" t="n">
        <v>5</v>
      </c>
      <c r="F27" s="96" t="n">
        <v>0</v>
      </c>
      <c r="G27" s="97" t="n">
        <v>0</v>
      </c>
      <c r="H27" s="71" t="n">
        <f aca="false">E27+F27+G27</f>
        <v>5</v>
      </c>
    </row>
    <row r="28" customFormat="false" ht="12.75" hidden="false" customHeight="false" outlineLevel="0" collapsed="false">
      <c r="B28" s="72" t="s">
        <v>14</v>
      </c>
      <c r="C28" s="84" t="s">
        <v>17</v>
      </c>
      <c r="D28" s="68" t="n">
        <v>8</v>
      </c>
      <c r="E28" s="95" t="n">
        <v>13</v>
      </c>
      <c r="F28" s="95" t="n">
        <v>2</v>
      </c>
      <c r="G28" s="97" t="n">
        <v>0</v>
      </c>
      <c r="H28" s="71" t="n">
        <f aca="false">E28+F28+G28</f>
        <v>15</v>
      </c>
      <c r="O28" s="43" t="n">
        <v>1</v>
      </c>
    </row>
    <row r="29" customFormat="false" ht="12.75" hidden="false" customHeight="false" outlineLevel="0" collapsed="false">
      <c r="B29" s="72" t="s">
        <v>16</v>
      </c>
      <c r="C29" s="84"/>
      <c r="D29" s="68" t="n">
        <v>7</v>
      </c>
      <c r="E29" s="95" t="n">
        <v>5</v>
      </c>
      <c r="F29" s="96" t="n">
        <v>0</v>
      </c>
      <c r="G29" s="97" t="n">
        <v>0</v>
      </c>
      <c r="H29" s="71" t="n">
        <f aca="false">E29+F29+G29</f>
        <v>5</v>
      </c>
    </row>
    <row r="30" customFormat="false" ht="12.75" hidden="false" customHeight="false" outlineLevel="0" collapsed="false">
      <c r="B30" s="72" t="s">
        <v>13</v>
      </c>
      <c r="C30" s="84"/>
      <c r="D30" s="68" t="n">
        <v>6</v>
      </c>
      <c r="E30" s="95" t="n">
        <v>10</v>
      </c>
      <c r="F30" s="95" t="n">
        <v>0</v>
      </c>
      <c r="G30" s="97" t="n">
        <v>0</v>
      </c>
      <c r="H30" s="71" t="n">
        <f aca="false">E30+F30+G30</f>
        <v>10</v>
      </c>
    </row>
    <row r="31" customFormat="false" ht="12.75" hidden="false" customHeight="false" outlineLevel="0" collapsed="false">
      <c r="B31" s="72" t="s">
        <v>22</v>
      </c>
      <c r="C31" s="82"/>
      <c r="D31" s="68" t="n">
        <v>5</v>
      </c>
      <c r="E31" s="95" t="n">
        <v>5</v>
      </c>
      <c r="F31" s="96" t="n">
        <v>0</v>
      </c>
      <c r="G31" s="97" t="n">
        <v>0</v>
      </c>
      <c r="H31" s="71" t="n">
        <f aca="false">E31+F31+G31</f>
        <v>5</v>
      </c>
    </row>
    <row r="32" customFormat="false" ht="12.75" hidden="false" customHeight="false" outlineLevel="0" collapsed="false">
      <c r="B32" s="72"/>
      <c r="C32" s="84"/>
      <c r="D32" s="68" t="n">
        <v>4</v>
      </c>
      <c r="E32" s="95" t="n">
        <v>1</v>
      </c>
      <c r="F32" s="95" t="n">
        <v>0</v>
      </c>
      <c r="G32" s="97" t="n">
        <v>0</v>
      </c>
      <c r="H32" s="71" t="n">
        <f aca="false">E32+F32+G32</f>
        <v>1</v>
      </c>
    </row>
    <row r="33" customFormat="false" ht="12.75" hidden="false" customHeight="false" outlineLevel="0" collapsed="false">
      <c r="B33" s="72"/>
      <c r="C33" s="84" t="s">
        <v>12</v>
      </c>
      <c r="D33" s="68" t="n">
        <v>3</v>
      </c>
      <c r="E33" s="95" t="n">
        <v>0</v>
      </c>
      <c r="F33" s="96" t="n">
        <v>0</v>
      </c>
      <c r="G33" s="97" t="n">
        <v>0</v>
      </c>
      <c r="H33" s="71" t="n">
        <f aca="false">E33+F33+G33</f>
        <v>0</v>
      </c>
    </row>
    <row r="34" customFormat="false" ht="12.75" hidden="false" customHeight="false" outlineLevel="0" collapsed="false">
      <c r="B34" s="72"/>
      <c r="C34" s="84"/>
      <c r="D34" s="68" t="n">
        <v>2</v>
      </c>
      <c r="E34" s="95" t="n">
        <v>0</v>
      </c>
      <c r="F34" s="95" t="n">
        <v>0</v>
      </c>
      <c r="G34" s="97" t="n">
        <v>0</v>
      </c>
      <c r="H34" s="71" t="n">
        <f aca="false">E34+F34+G34</f>
        <v>0</v>
      </c>
    </row>
    <row r="35" customFormat="false" ht="12.75" hidden="false" customHeight="false" outlineLevel="0" collapsed="false">
      <c r="B35" s="75"/>
      <c r="C35" s="85"/>
      <c r="D35" s="66" t="n">
        <v>1</v>
      </c>
      <c r="E35" s="95" t="n">
        <v>4</v>
      </c>
      <c r="F35" s="96" t="n">
        <v>0</v>
      </c>
      <c r="G35" s="97" t="n">
        <v>0</v>
      </c>
      <c r="H35" s="71" t="n">
        <f aca="false">E35+F35+G35</f>
        <v>4</v>
      </c>
    </row>
    <row r="36" customFormat="false" ht="12.75" hidden="false" customHeight="false" outlineLevel="0" collapsed="false">
      <c r="B36" s="77" t="s">
        <v>23</v>
      </c>
      <c r="C36" s="78"/>
      <c r="D36" s="79"/>
      <c r="E36" s="81" t="n">
        <f aca="false">SUM(E23:E35)</f>
        <v>622</v>
      </c>
      <c r="F36" s="81" t="n">
        <f aca="false">SUM(F23:F35)</f>
        <v>18</v>
      </c>
      <c r="G36" s="81" t="n">
        <f aca="false">SUM(G23:G35)</f>
        <v>0</v>
      </c>
      <c r="H36" s="81" t="n">
        <f aca="false">SUM(H23:H35)</f>
        <v>640</v>
      </c>
    </row>
    <row r="37" customFormat="false" ht="12.75" hidden="false" customHeight="true" outlineLevel="0" collapsed="false">
      <c r="B37" s="66"/>
      <c r="C37" s="66"/>
      <c r="D37" s="68" t="n">
        <v>13</v>
      </c>
      <c r="E37" s="95" t="n">
        <v>2</v>
      </c>
      <c r="F37" s="95" t="n">
        <v>0</v>
      </c>
      <c r="G37" s="97" t="n">
        <v>0</v>
      </c>
      <c r="H37" s="71" t="n">
        <f aca="false">E37+F37+G37</f>
        <v>2</v>
      </c>
    </row>
    <row r="38" customFormat="false" ht="12.75" hidden="false" customHeight="false" outlineLevel="0" collapsed="false">
      <c r="B38" s="72" t="s">
        <v>12</v>
      </c>
      <c r="C38" s="84" t="s">
        <v>13</v>
      </c>
      <c r="D38" s="68" t="n">
        <v>12</v>
      </c>
      <c r="E38" s="95" t="n">
        <v>0</v>
      </c>
      <c r="F38" s="95" t="n">
        <v>0</v>
      </c>
      <c r="G38" s="97" t="n">
        <v>0</v>
      </c>
      <c r="H38" s="71" t="n">
        <f aca="false">E38+F38+G38</f>
        <v>0</v>
      </c>
    </row>
    <row r="39" customFormat="false" ht="12.75" hidden="false" customHeight="false" outlineLevel="0" collapsed="false">
      <c r="B39" s="72" t="s">
        <v>24</v>
      </c>
      <c r="C39" s="75"/>
      <c r="D39" s="68" t="n">
        <v>11</v>
      </c>
      <c r="E39" s="95" t="n">
        <v>0</v>
      </c>
      <c r="F39" s="95" t="n">
        <v>0</v>
      </c>
      <c r="G39" s="97" t="n">
        <v>0</v>
      </c>
      <c r="H39" s="71" t="n">
        <f aca="false">E39+F39+G39</f>
        <v>0</v>
      </c>
    </row>
    <row r="40" customFormat="false" ht="12.75" hidden="false" customHeight="false" outlineLevel="0" collapsed="false">
      <c r="B40" s="72" t="s">
        <v>25</v>
      </c>
      <c r="C40" s="84"/>
      <c r="D40" s="68" t="n">
        <v>10</v>
      </c>
      <c r="E40" s="95" t="n">
        <v>0</v>
      </c>
      <c r="F40" s="95" t="n">
        <v>0</v>
      </c>
      <c r="G40" s="97" t="n">
        <v>0</v>
      </c>
      <c r="H40" s="71" t="n">
        <f aca="false">E40+F40+G40</f>
        <v>0</v>
      </c>
    </row>
    <row r="41" customFormat="false" ht="12.75" hidden="false" customHeight="false" outlineLevel="0" collapsed="false">
      <c r="B41" s="72" t="s">
        <v>16</v>
      </c>
      <c r="C41" s="84"/>
      <c r="D41" s="68" t="n">
        <v>9</v>
      </c>
      <c r="E41" s="95" t="n">
        <v>0</v>
      </c>
      <c r="F41" s="95" t="n">
        <v>0</v>
      </c>
      <c r="G41" s="97" t="n">
        <v>0</v>
      </c>
      <c r="H41" s="71" t="n">
        <f aca="false">E41+F41+G41</f>
        <v>0</v>
      </c>
    </row>
    <row r="42" customFormat="false" ht="12.75" hidden="false" customHeight="false" outlineLevel="0" collapsed="false">
      <c r="B42" s="72" t="s">
        <v>15</v>
      </c>
      <c r="C42" s="84" t="s">
        <v>17</v>
      </c>
      <c r="D42" s="68" t="n">
        <v>8</v>
      </c>
      <c r="E42" s="95" t="n">
        <v>0</v>
      </c>
      <c r="F42" s="95" t="n">
        <v>0</v>
      </c>
      <c r="G42" s="97" t="n">
        <v>0</v>
      </c>
      <c r="H42" s="71" t="n">
        <f aca="false">E42+F42+G42</f>
        <v>0</v>
      </c>
    </row>
    <row r="43" customFormat="false" ht="12.75" hidden="false" customHeight="false" outlineLevel="0" collapsed="false">
      <c r="B43" s="72" t="s">
        <v>16</v>
      </c>
      <c r="C43" s="84"/>
      <c r="D43" s="68" t="n">
        <v>7</v>
      </c>
      <c r="E43" s="95" t="n">
        <v>0</v>
      </c>
      <c r="F43" s="95" t="n">
        <v>0</v>
      </c>
      <c r="G43" s="97" t="n">
        <v>0</v>
      </c>
      <c r="H43" s="71" t="n">
        <f aca="false">E43+F43+G43</f>
        <v>0</v>
      </c>
    </row>
    <row r="44" customFormat="false" ht="12.75" hidden="false" customHeight="false" outlineLevel="0" collapsed="false">
      <c r="B44" s="72" t="s">
        <v>12</v>
      </c>
      <c r="C44" s="84"/>
      <c r="D44" s="68" t="n">
        <v>6</v>
      </c>
      <c r="E44" s="95" t="n">
        <v>0</v>
      </c>
      <c r="F44" s="95" t="n">
        <v>0</v>
      </c>
      <c r="G44" s="97" t="n">
        <v>0</v>
      </c>
      <c r="H44" s="71" t="n">
        <f aca="false">E44+F44+G44</f>
        <v>0</v>
      </c>
    </row>
    <row r="45" customFormat="false" ht="12.75" hidden="false" customHeight="false" outlineLevel="0" collapsed="false">
      <c r="B45" s="72" t="s">
        <v>26</v>
      </c>
      <c r="C45" s="66"/>
      <c r="D45" s="68" t="n">
        <v>5</v>
      </c>
      <c r="E45" s="95" t="n">
        <v>0</v>
      </c>
      <c r="F45" s="95" t="n">
        <v>0</v>
      </c>
      <c r="G45" s="97" t="n">
        <v>0</v>
      </c>
      <c r="H45" s="71" t="n">
        <f aca="false">E45+F45+G45</f>
        <v>0</v>
      </c>
    </row>
    <row r="46" customFormat="false" ht="12.75" hidden="false" customHeight="false" outlineLevel="0" collapsed="false">
      <c r="B46" s="72"/>
      <c r="C46" s="84"/>
      <c r="D46" s="68" t="n">
        <v>4</v>
      </c>
      <c r="E46" s="95" t="n">
        <v>0</v>
      </c>
      <c r="F46" s="95" t="n">
        <v>0</v>
      </c>
      <c r="G46" s="97" t="n">
        <v>0</v>
      </c>
      <c r="H46" s="71" t="n">
        <f aca="false">E46+F46+G46</f>
        <v>0</v>
      </c>
    </row>
    <row r="47" customFormat="false" ht="12.75" hidden="false" customHeight="false" outlineLevel="0" collapsed="false">
      <c r="B47" s="72"/>
      <c r="C47" s="84" t="s">
        <v>12</v>
      </c>
      <c r="D47" s="68" t="n">
        <v>3</v>
      </c>
      <c r="E47" s="95" t="n">
        <v>0</v>
      </c>
      <c r="F47" s="95" t="n">
        <v>0</v>
      </c>
      <c r="G47" s="97" t="n">
        <v>0</v>
      </c>
      <c r="H47" s="71" t="n">
        <f aca="false">E47+F47+G47</f>
        <v>0</v>
      </c>
    </row>
    <row r="48" customFormat="false" ht="12.75" hidden="false" customHeight="false" outlineLevel="0" collapsed="false">
      <c r="B48" s="72"/>
      <c r="C48" s="84"/>
      <c r="D48" s="68" t="n">
        <v>2</v>
      </c>
      <c r="E48" s="95" t="n">
        <v>0</v>
      </c>
      <c r="F48" s="95" t="n">
        <v>0</v>
      </c>
      <c r="G48" s="97" t="n">
        <v>0</v>
      </c>
      <c r="H48" s="71" t="n">
        <f aca="false">E48+F48+G48</f>
        <v>0</v>
      </c>
    </row>
    <row r="49" customFormat="false" ht="12.75" hidden="false" customHeight="false" outlineLevel="0" collapsed="false">
      <c r="B49" s="75"/>
      <c r="C49" s="84"/>
      <c r="D49" s="66" t="n">
        <v>1</v>
      </c>
      <c r="E49" s="95" t="n">
        <v>0</v>
      </c>
      <c r="F49" s="95" t="n">
        <v>0</v>
      </c>
      <c r="G49" s="109" t="n">
        <v>0</v>
      </c>
      <c r="H49" s="71" t="n">
        <f aca="false">E49+F49+G49</f>
        <v>0</v>
      </c>
    </row>
    <row r="50" customFormat="false" ht="12.75" hidden="false" customHeight="false" outlineLevel="0" collapsed="false">
      <c r="B50" s="68" t="s">
        <v>27</v>
      </c>
      <c r="C50" s="68"/>
      <c r="D50" s="68"/>
      <c r="E50" s="81" t="n">
        <f aca="false">SUM(E37:E49)</f>
        <v>2</v>
      </c>
      <c r="F50" s="81" t="n">
        <f aca="false">SUM(F37:F49)</f>
        <v>0</v>
      </c>
      <c r="G50" s="81" t="n">
        <f aca="false">SUM(G37:G49)</f>
        <v>0</v>
      </c>
      <c r="H50" s="81" t="n">
        <f aca="false">SUM(H37:H49)</f>
        <v>2</v>
      </c>
    </row>
    <row r="51" customFormat="false" ht="12.75" hidden="false" customHeight="true" outlineLevel="0" collapsed="false">
      <c r="B51" s="89" t="s">
        <v>28</v>
      </c>
      <c r="C51" s="89"/>
      <c r="D51" s="89"/>
      <c r="E51" s="91" t="n">
        <f aca="false">SUM(E22,E36,E50)</f>
        <v>848</v>
      </c>
      <c r="F51" s="91" t="n">
        <f aca="false">SUM(F22,F36,F50)</f>
        <v>22</v>
      </c>
      <c r="G51" s="91" t="n">
        <f aca="false">SUM(G22,G36,G50)</f>
        <v>0</v>
      </c>
      <c r="H51" s="91" t="n">
        <f aca="false">SUM(H22,H36,H50)</f>
        <v>870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44" t="s">
        <v>0</v>
      </c>
      <c r="C1" s="45"/>
      <c r="D1" s="45"/>
      <c r="E1" s="45"/>
      <c r="F1" s="45"/>
      <c r="G1" s="46"/>
      <c r="H1" s="47"/>
      <c r="J1" s="48"/>
      <c r="K1" s="48"/>
      <c r="L1" s="48"/>
      <c r="M1" s="48"/>
      <c r="N1" s="48"/>
    </row>
    <row r="2" customFormat="false" ht="15" hidden="false" customHeight="false" outlineLevel="0" collapsed="false">
      <c r="B2" s="49" t="s">
        <v>35</v>
      </c>
      <c r="C2" s="50"/>
      <c r="D2" s="50"/>
      <c r="E2" s="94" t="s">
        <v>51</v>
      </c>
      <c r="F2" s="50"/>
      <c r="G2" s="50"/>
      <c r="H2" s="51"/>
      <c r="J2" s="48"/>
      <c r="K2" s="48"/>
      <c r="L2" s="48"/>
      <c r="M2" s="48"/>
      <c r="N2" s="48"/>
    </row>
    <row r="3" customFormat="false" ht="12.75" hidden="false" customHeight="false" outlineLevel="0" collapsed="false">
      <c r="B3" s="49" t="s">
        <v>30</v>
      </c>
      <c r="C3" s="52" t="s">
        <v>37</v>
      </c>
      <c r="D3" s="52"/>
      <c r="E3" s="52"/>
      <c r="F3" s="53"/>
      <c r="G3" s="54"/>
      <c r="H3" s="55"/>
    </row>
    <row r="4" customFormat="false" ht="12.75" hidden="false" customHeight="false" outlineLevel="0" collapsed="false">
      <c r="B4" s="56" t="s">
        <v>32</v>
      </c>
      <c r="C4" s="57"/>
      <c r="D4" s="58" t="n">
        <v>44926</v>
      </c>
      <c r="E4" s="59"/>
      <c r="F4" s="59"/>
      <c r="G4" s="60"/>
      <c r="H4" s="61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65" t="s">
        <v>6</v>
      </c>
      <c r="C7" s="65"/>
      <c r="D7" s="65"/>
      <c r="E7" s="65" t="s">
        <v>7</v>
      </c>
      <c r="F7" s="65"/>
      <c r="G7" s="65"/>
      <c r="H7" s="65"/>
    </row>
    <row r="8" customFormat="false" ht="12.75" hidden="false" customHeight="true" outlineLevel="0" collapsed="false">
      <c r="B8" s="65"/>
      <c r="C8" s="65"/>
      <c r="D8" s="65"/>
      <c r="E8" s="65" t="s">
        <v>8</v>
      </c>
      <c r="F8" s="65" t="s">
        <v>9</v>
      </c>
      <c r="G8" s="65" t="s">
        <v>10</v>
      </c>
      <c r="H8" s="65" t="s">
        <v>11</v>
      </c>
    </row>
    <row r="9" customFormat="false" ht="12.75" hidden="false" customHeight="false" outlineLevel="0" collapsed="false">
      <c r="B9" s="66"/>
      <c r="C9" s="67"/>
      <c r="D9" s="68" t="n">
        <v>13</v>
      </c>
      <c r="E9" s="107" t="n">
        <v>100</v>
      </c>
      <c r="F9" s="107" t="n">
        <v>0</v>
      </c>
      <c r="G9" s="107" t="n">
        <v>3</v>
      </c>
      <c r="H9" s="71" t="n">
        <f aca="false">E9+F9+G9</f>
        <v>103</v>
      </c>
    </row>
    <row r="10" customFormat="false" ht="12.75" hidden="false" customHeight="false" outlineLevel="0" collapsed="false">
      <c r="B10" s="72" t="s">
        <v>12</v>
      </c>
      <c r="C10" s="67" t="s">
        <v>13</v>
      </c>
      <c r="D10" s="68" t="n">
        <v>12</v>
      </c>
      <c r="E10" s="107" t="n">
        <v>2</v>
      </c>
      <c r="F10" s="107" t="n">
        <v>0</v>
      </c>
      <c r="G10" s="107" t="n">
        <v>0</v>
      </c>
      <c r="H10" s="71" t="n">
        <f aca="false">E10+F10+G10</f>
        <v>2</v>
      </c>
    </row>
    <row r="11" customFormat="false" ht="12.75" hidden="false" customHeight="false" outlineLevel="0" collapsed="false">
      <c r="B11" s="72" t="s">
        <v>14</v>
      </c>
      <c r="C11" s="67"/>
      <c r="D11" s="68" t="n">
        <v>11</v>
      </c>
      <c r="E11" s="107" t="n">
        <v>7</v>
      </c>
      <c r="F11" s="107" t="n">
        <v>0</v>
      </c>
      <c r="G11" s="107" t="n">
        <v>1</v>
      </c>
      <c r="H11" s="71" t="n">
        <f aca="false">E11+F11+G11</f>
        <v>8</v>
      </c>
    </row>
    <row r="12" customFormat="false" ht="12.75" hidden="false" customHeight="false" outlineLevel="0" collapsed="false">
      <c r="B12" s="72" t="s">
        <v>12</v>
      </c>
      <c r="C12" s="73"/>
      <c r="D12" s="68" t="n">
        <v>10</v>
      </c>
      <c r="E12" s="107" t="n">
        <v>11</v>
      </c>
      <c r="F12" s="107" t="n">
        <v>0</v>
      </c>
      <c r="G12" s="107" t="n">
        <v>2</v>
      </c>
      <c r="H12" s="71" t="n">
        <f aca="false">E12+F12+G12</f>
        <v>13</v>
      </c>
    </row>
    <row r="13" customFormat="false" ht="12.75" hidden="false" customHeight="false" outlineLevel="0" collapsed="false">
      <c r="B13" s="72" t="s">
        <v>15</v>
      </c>
      <c r="C13" s="67"/>
      <c r="D13" s="68" t="n">
        <v>9</v>
      </c>
      <c r="E13" s="107" t="n">
        <v>5</v>
      </c>
      <c r="F13" s="107" t="n">
        <v>0</v>
      </c>
      <c r="G13" s="107" t="n">
        <v>0</v>
      </c>
      <c r="H13" s="71" t="n">
        <f aca="false">E13+F13+G13</f>
        <v>5</v>
      </c>
    </row>
    <row r="14" customFormat="false" ht="12.75" hidden="false" customHeight="false" outlineLevel="0" collapsed="false">
      <c r="B14" s="72" t="s">
        <v>16</v>
      </c>
      <c r="C14" s="67" t="s">
        <v>17</v>
      </c>
      <c r="D14" s="68" t="n">
        <v>8</v>
      </c>
      <c r="E14" s="107" t="n">
        <v>20</v>
      </c>
      <c r="F14" s="107" t="n">
        <v>0</v>
      </c>
      <c r="G14" s="107" t="n">
        <v>1</v>
      </c>
      <c r="H14" s="71" t="n">
        <f aca="false">E14+F14+G14</f>
        <v>21</v>
      </c>
    </row>
    <row r="15" customFormat="false" ht="12.75" hidden="false" customHeight="false" outlineLevel="0" collapsed="false">
      <c r="B15" s="72" t="s">
        <v>18</v>
      </c>
      <c r="C15" s="67"/>
      <c r="D15" s="68" t="n">
        <v>7</v>
      </c>
      <c r="E15" s="107" t="n">
        <v>12</v>
      </c>
      <c r="F15" s="107" t="n">
        <v>0</v>
      </c>
      <c r="G15" s="107" t="n">
        <v>1</v>
      </c>
      <c r="H15" s="71" t="n">
        <f aca="false">E15+F15+G15</f>
        <v>13</v>
      </c>
    </row>
    <row r="16" customFormat="false" ht="12.75" hidden="false" customHeight="false" outlineLevel="0" collapsed="false">
      <c r="B16" s="72" t="s">
        <v>19</v>
      </c>
      <c r="C16" s="67"/>
      <c r="D16" s="68" t="n">
        <v>6</v>
      </c>
      <c r="E16" s="107" t="n">
        <v>8</v>
      </c>
      <c r="F16" s="107" t="n">
        <v>0</v>
      </c>
      <c r="G16" s="107" t="n">
        <v>0</v>
      </c>
      <c r="H16" s="71" t="n">
        <f aca="false">E16+F16+G16</f>
        <v>8</v>
      </c>
    </row>
    <row r="17" customFormat="false" ht="12.75" hidden="false" customHeight="false" outlineLevel="0" collapsed="false">
      <c r="B17" s="72" t="s">
        <v>12</v>
      </c>
      <c r="C17" s="73"/>
      <c r="D17" s="68" t="n">
        <v>5</v>
      </c>
      <c r="E17" s="107" t="n">
        <v>6</v>
      </c>
      <c r="F17" s="107" t="n">
        <v>0</v>
      </c>
      <c r="G17" s="107" t="n">
        <v>0</v>
      </c>
      <c r="H17" s="71" t="n">
        <f aca="false">E17+F17+G17</f>
        <v>6</v>
      </c>
      <c r="L17" s="74"/>
    </row>
    <row r="18" customFormat="false" ht="12.75" hidden="false" customHeight="false" outlineLevel="0" collapsed="false">
      <c r="B18" s="72"/>
      <c r="C18" s="67"/>
      <c r="D18" s="68" t="n">
        <v>4</v>
      </c>
      <c r="E18" s="107" t="n">
        <v>5</v>
      </c>
      <c r="F18" s="107" t="n">
        <v>0</v>
      </c>
      <c r="G18" s="107" t="n">
        <v>0</v>
      </c>
      <c r="H18" s="71" t="n">
        <f aca="false">E18+F18+G18</f>
        <v>5</v>
      </c>
    </row>
    <row r="19" customFormat="false" ht="12.75" hidden="false" customHeight="false" outlineLevel="0" collapsed="false">
      <c r="B19" s="72"/>
      <c r="C19" s="67" t="s">
        <v>12</v>
      </c>
      <c r="D19" s="68" t="n">
        <v>3</v>
      </c>
      <c r="E19" s="107" t="n">
        <v>0</v>
      </c>
      <c r="F19" s="107" t="n">
        <v>0</v>
      </c>
      <c r="G19" s="107" t="n">
        <v>0</v>
      </c>
      <c r="H19" s="71" t="n">
        <f aca="false">E19+F19+G19</f>
        <v>0</v>
      </c>
    </row>
    <row r="20" customFormat="false" ht="12.75" hidden="false" customHeight="false" outlineLevel="0" collapsed="false">
      <c r="B20" s="72"/>
      <c r="C20" s="67"/>
      <c r="D20" s="68" t="n">
        <v>2</v>
      </c>
      <c r="E20" s="107" t="n">
        <v>17</v>
      </c>
      <c r="F20" s="107" t="n">
        <v>0</v>
      </c>
      <c r="G20" s="107" t="n">
        <v>0</v>
      </c>
      <c r="H20" s="71" t="n">
        <f aca="false">E20+F20+G20</f>
        <v>17</v>
      </c>
    </row>
    <row r="21" customFormat="false" ht="12.75" hidden="false" customHeight="false" outlineLevel="0" collapsed="false">
      <c r="B21" s="75"/>
      <c r="C21" s="76"/>
      <c r="D21" s="66" t="n">
        <v>1</v>
      </c>
      <c r="E21" s="107" t="n">
        <v>6</v>
      </c>
      <c r="F21" s="107" t="n">
        <v>0</v>
      </c>
      <c r="G21" s="107" t="n">
        <v>0</v>
      </c>
      <c r="H21" s="71" t="n">
        <f aca="false">E21+F21+G21</f>
        <v>6</v>
      </c>
    </row>
    <row r="22" customFormat="false" ht="15" hidden="false" customHeight="true" outlineLevel="0" collapsed="false">
      <c r="B22" s="77" t="s">
        <v>20</v>
      </c>
      <c r="C22" s="78"/>
      <c r="D22" s="79"/>
      <c r="E22" s="81" t="n">
        <v>199</v>
      </c>
      <c r="F22" s="81" t="n">
        <v>0</v>
      </c>
      <c r="G22" s="81" t="n">
        <v>8</v>
      </c>
      <c r="H22" s="81" t="n">
        <f aca="false">SUM(H9:H21)</f>
        <v>207</v>
      </c>
    </row>
    <row r="23" customFormat="false" ht="12.75" hidden="false" customHeight="false" outlineLevel="0" collapsed="false">
      <c r="B23" s="66"/>
      <c r="C23" s="82"/>
      <c r="D23" s="68" t="n">
        <v>13</v>
      </c>
      <c r="E23" s="107" t="n">
        <v>342</v>
      </c>
      <c r="F23" s="107" t="n">
        <v>0</v>
      </c>
      <c r="G23" s="107" t="n">
        <v>8</v>
      </c>
      <c r="H23" s="71" t="n">
        <f aca="false">E23+F23+G23</f>
        <v>350</v>
      </c>
    </row>
    <row r="24" customFormat="false" ht="12.75" hidden="false" customHeight="false" outlineLevel="0" collapsed="false">
      <c r="B24" s="72"/>
      <c r="C24" s="84" t="s">
        <v>13</v>
      </c>
      <c r="D24" s="68" t="n">
        <v>12</v>
      </c>
      <c r="E24" s="107" t="n">
        <v>3</v>
      </c>
      <c r="F24" s="107" t="n">
        <v>0</v>
      </c>
      <c r="G24" s="107" t="n">
        <v>0</v>
      </c>
      <c r="H24" s="71" t="n">
        <f aca="false">E24+F24+G24</f>
        <v>3</v>
      </c>
    </row>
    <row r="25" customFormat="false" ht="12.75" hidden="false" customHeight="false" outlineLevel="0" collapsed="false">
      <c r="B25" s="72" t="s">
        <v>19</v>
      </c>
      <c r="C25" s="84"/>
      <c r="D25" s="68" t="n">
        <v>11</v>
      </c>
      <c r="E25" s="107" t="n">
        <v>6</v>
      </c>
      <c r="F25" s="107" t="n">
        <v>0</v>
      </c>
      <c r="G25" s="107" t="n">
        <v>0</v>
      </c>
      <c r="H25" s="71" t="n">
        <f aca="false">E25+F25+G25</f>
        <v>6</v>
      </c>
    </row>
    <row r="26" customFormat="false" ht="12.75" hidden="false" customHeight="false" outlineLevel="0" collapsed="false">
      <c r="B26" s="72" t="s">
        <v>21</v>
      </c>
      <c r="C26" s="82"/>
      <c r="D26" s="68" t="n">
        <v>10</v>
      </c>
      <c r="E26" s="107" t="n">
        <v>10</v>
      </c>
      <c r="F26" s="107" t="n">
        <v>0</v>
      </c>
      <c r="G26" s="107" t="n">
        <v>0</v>
      </c>
      <c r="H26" s="71" t="n">
        <f aca="false">E26+F26+G26</f>
        <v>10</v>
      </c>
    </row>
    <row r="27" customFormat="false" ht="12.75" hidden="false" customHeight="false" outlineLevel="0" collapsed="false">
      <c r="B27" s="72" t="s">
        <v>13</v>
      </c>
      <c r="C27" s="84"/>
      <c r="D27" s="68" t="n">
        <v>9</v>
      </c>
      <c r="E27" s="107" t="n">
        <v>21</v>
      </c>
      <c r="F27" s="107" t="n">
        <v>0</v>
      </c>
      <c r="G27" s="107" t="n">
        <v>1</v>
      </c>
      <c r="H27" s="71" t="n">
        <f aca="false">E27+F27+G27</f>
        <v>22</v>
      </c>
    </row>
    <row r="28" customFormat="false" ht="12.75" hidden="false" customHeight="false" outlineLevel="0" collapsed="false">
      <c r="B28" s="72" t="s">
        <v>14</v>
      </c>
      <c r="C28" s="84" t="s">
        <v>17</v>
      </c>
      <c r="D28" s="68" t="n">
        <v>8</v>
      </c>
      <c r="E28" s="107" t="n">
        <v>4</v>
      </c>
      <c r="F28" s="107" t="n">
        <v>0</v>
      </c>
      <c r="G28" s="107" t="n">
        <v>0</v>
      </c>
      <c r="H28" s="71" t="n">
        <f aca="false">E28+F28+G28</f>
        <v>4</v>
      </c>
      <c r="O28" s="43" t="n">
        <v>1</v>
      </c>
    </row>
    <row r="29" customFormat="false" ht="12.75" hidden="false" customHeight="false" outlineLevel="0" collapsed="false">
      <c r="B29" s="72" t="s">
        <v>16</v>
      </c>
      <c r="C29" s="84"/>
      <c r="D29" s="68" t="n">
        <v>7</v>
      </c>
      <c r="E29" s="107" t="n">
        <v>36</v>
      </c>
      <c r="F29" s="107" t="n">
        <v>0</v>
      </c>
      <c r="G29" s="107" t="n">
        <v>1</v>
      </c>
      <c r="H29" s="71" t="n">
        <f aca="false">E29+F29+G29</f>
        <v>37</v>
      </c>
    </row>
    <row r="30" customFormat="false" ht="12.75" hidden="false" customHeight="false" outlineLevel="0" collapsed="false">
      <c r="B30" s="72" t="s">
        <v>13</v>
      </c>
      <c r="C30" s="84"/>
      <c r="D30" s="68" t="n">
        <v>6</v>
      </c>
      <c r="E30" s="107" t="n">
        <v>7</v>
      </c>
      <c r="F30" s="107" t="n">
        <v>0</v>
      </c>
      <c r="G30" s="107" t="n">
        <v>0</v>
      </c>
      <c r="H30" s="71" t="n">
        <f aca="false">E30+F30+G30</f>
        <v>7</v>
      </c>
    </row>
    <row r="31" customFormat="false" ht="12.75" hidden="false" customHeight="false" outlineLevel="0" collapsed="false">
      <c r="B31" s="72" t="s">
        <v>22</v>
      </c>
      <c r="C31" s="82"/>
      <c r="D31" s="68" t="n">
        <v>5</v>
      </c>
      <c r="E31" s="107" t="n">
        <v>12</v>
      </c>
      <c r="F31" s="107" t="n">
        <v>0</v>
      </c>
      <c r="G31" s="107" t="n">
        <v>0</v>
      </c>
      <c r="H31" s="71" t="n">
        <f aca="false">E31+F31+G31</f>
        <v>12</v>
      </c>
    </row>
    <row r="32" customFormat="false" ht="12.75" hidden="false" customHeight="false" outlineLevel="0" collapsed="false">
      <c r="B32" s="72"/>
      <c r="C32" s="84"/>
      <c r="D32" s="68" t="n">
        <v>4</v>
      </c>
      <c r="E32" s="107" t="n">
        <v>1</v>
      </c>
      <c r="F32" s="107" t="n">
        <v>0</v>
      </c>
      <c r="G32" s="107" t="n">
        <v>0</v>
      </c>
      <c r="H32" s="71" t="n">
        <f aca="false">E32+F32+G32</f>
        <v>1</v>
      </c>
    </row>
    <row r="33" customFormat="false" ht="12.75" hidden="false" customHeight="false" outlineLevel="0" collapsed="false">
      <c r="B33" s="72"/>
      <c r="C33" s="84" t="s">
        <v>12</v>
      </c>
      <c r="D33" s="68" t="n">
        <v>3</v>
      </c>
      <c r="E33" s="107" t="n">
        <v>0</v>
      </c>
      <c r="F33" s="107" t="n">
        <v>0</v>
      </c>
      <c r="G33" s="107" t="n">
        <v>0</v>
      </c>
      <c r="H33" s="71" t="n">
        <f aca="false">E33+F33+G33</f>
        <v>0</v>
      </c>
    </row>
    <row r="34" customFormat="false" ht="12.75" hidden="false" customHeight="false" outlineLevel="0" collapsed="false">
      <c r="B34" s="72"/>
      <c r="C34" s="84"/>
      <c r="D34" s="68" t="n">
        <v>2</v>
      </c>
      <c r="E34" s="107" t="n">
        <v>10</v>
      </c>
      <c r="F34" s="107" t="n">
        <v>0</v>
      </c>
      <c r="G34" s="107" t="n">
        <v>0</v>
      </c>
      <c r="H34" s="71" t="n">
        <f aca="false">E34+F34+G34</f>
        <v>10</v>
      </c>
    </row>
    <row r="35" customFormat="false" ht="12.75" hidden="false" customHeight="false" outlineLevel="0" collapsed="false">
      <c r="B35" s="75"/>
      <c r="C35" s="85"/>
      <c r="D35" s="66" t="n">
        <v>1</v>
      </c>
      <c r="E35" s="107" t="n">
        <v>23</v>
      </c>
      <c r="F35" s="107" t="n">
        <v>0</v>
      </c>
      <c r="G35" s="107" t="n">
        <v>0</v>
      </c>
      <c r="H35" s="71" t="n">
        <f aca="false">E35+F35+G35</f>
        <v>23</v>
      </c>
    </row>
    <row r="36" customFormat="false" ht="12.75" hidden="false" customHeight="false" outlineLevel="0" collapsed="false">
      <c r="B36" s="77" t="s">
        <v>23</v>
      </c>
      <c r="C36" s="78"/>
      <c r="D36" s="79"/>
      <c r="E36" s="81" t="n">
        <v>475</v>
      </c>
      <c r="F36" s="81" t="n">
        <v>0</v>
      </c>
      <c r="G36" s="81" t="n">
        <v>10</v>
      </c>
      <c r="H36" s="81" t="n">
        <f aca="false">SUM(H23:H35)</f>
        <v>485</v>
      </c>
    </row>
    <row r="37" customFormat="false" ht="12.75" hidden="false" customHeight="true" outlineLevel="0" collapsed="false">
      <c r="B37" s="66"/>
      <c r="C37" s="66"/>
      <c r="D37" s="68" t="n">
        <v>13</v>
      </c>
      <c r="E37" s="107" t="n">
        <v>2</v>
      </c>
      <c r="F37" s="107" t="n">
        <v>0</v>
      </c>
      <c r="G37" s="107" t="n">
        <v>0</v>
      </c>
      <c r="H37" s="71" t="n">
        <f aca="false">E37+F37+G37</f>
        <v>2</v>
      </c>
    </row>
    <row r="38" customFormat="false" ht="12.75" hidden="false" customHeight="false" outlineLevel="0" collapsed="false">
      <c r="B38" s="72" t="s">
        <v>12</v>
      </c>
      <c r="C38" s="84" t="s">
        <v>13</v>
      </c>
      <c r="D38" s="68" t="n">
        <v>12</v>
      </c>
      <c r="E38" s="107" t="n">
        <v>0</v>
      </c>
      <c r="F38" s="107" t="n">
        <v>0</v>
      </c>
      <c r="G38" s="107" t="n">
        <v>0</v>
      </c>
      <c r="H38" s="71" t="n">
        <f aca="false">E38+F38+G38</f>
        <v>0</v>
      </c>
    </row>
    <row r="39" customFormat="false" ht="12.75" hidden="false" customHeight="false" outlineLevel="0" collapsed="false">
      <c r="B39" s="72" t="s">
        <v>24</v>
      </c>
      <c r="C39" s="75"/>
      <c r="D39" s="68" t="n">
        <v>11</v>
      </c>
      <c r="E39" s="107" t="n">
        <v>0</v>
      </c>
      <c r="F39" s="107" t="n">
        <v>0</v>
      </c>
      <c r="G39" s="107" t="n">
        <v>0</v>
      </c>
      <c r="H39" s="71" t="n">
        <f aca="false">E39+F39+G39</f>
        <v>0</v>
      </c>
    </row>
    <row r="40" customFormat="false" ht="12.75" hidden="false" customHeight="false" outlineLevel="0" collapsed="false">
      <c r="B40" s="72" t="s">
        <v>25</v>
      </c>
      <c r="C40" s="84"/>
      <c r="D40" s="68" t="n">
        <v>10</v>
      </c>
      <c r="E40" s="107" t="n">
        <v>0</v>
      </c>
      <c r="F40" s="107" t="n">
        <v>0</v>
      </c>
      <c r="G40" s="107" t="n">
        <v>0</v>
      </c>
      <c r="H40" s="71" t="n">
        <f aca="false">E40+F40+G40</f>
        <v>0</v>
      </c>
    </row>
    <row r="41" customFormat="false" ht="12.75" hidden="false" customHeight="false" outlineLevel="0" collapsed="false">
      <c r="B41" s="72" t="s">
        <v>16</v>
      </c>
      <c r="C41" s="84"/>
      <c r="D41" s="68" t="n">
        <v>9</v>
      </c>
      <c r="E41" s="107" t="n">
        <v>0</v>
      </c>
      <c r="F41" s="107" t="n">
        <v>0</v>
      </c>
      <c r="G41" s="107" t="n">
        <v>0</v>
      </c>
      <c r="H41" s="71" t="n">
        <f aca="false">E41+F41+G41</f>
        <v>0</v>
      </c>
    </row>
    <row r="42" customFormat="false" ht="12.75" hidden="false" customHeight="false" outlineLevel="0" collapsed="false">
      <c r="B42" s="72" t="s">
        <v>15</v>
      </c>
      <c r="C42" s="84" t="s">
        <v>17</v>
      </c>
      <c r="D42" s="68" t="n">
        <v>8</v>
      </c>
      <c r="E42" s="107" t="n">
        <v>0</v>
      </c>
      <c r="F42" s="107" t="n">
        <v>0</v>
      </c>
      <c r="G42" s="107" t="n">
        <v>0</v>
      </c>
      <c r="H42" s="71" t="n">
        <f aca="false">E42+F42+G42</f>
        <v>0</v>
      </c>
    </row>
    <row r="43" customFormat="false" ht="12.75" hidden="false" customHeight="false" outlineLevel="0" collapsed="false">
      <c r="B43" s="72" t="s">
        <v>16</v>
      </c>
      <c r="C43" s="84"/>
      <c r="D43" s="68" t="n">
        <v>7</v>
      </c>
      <c r="E43" s="107" t="n">
        <v>0</v>
      </c>
      <c r="F43" s="107" t="n">
        <v>0</v>
      </c>
      <c r="G43" s="107" t="n">
        <v>0</v>
      </c>
      <c r="H43" s="71" t="n">
        <f aca="false">E43+F43+G43</f>
        <v>0</v>
      </c>
    </row>
    <row r="44" customFormat="false" ht="12.75" hidden="false" customHeight="false" outlineLevel="0" collapsed="false">
      <c r="B44" s="72" t="s">
        <v>12</v>
      </c>
      <c r="C44" s="84"/>
      <c r="D44" s="68" t="n">
        <v>6</v>
      </c>
      <c r="E44" s="107" t="n">
        <v>0</v>
      </c>
      <c r="F44" s="107" t="n">
        <v>0</v>
      </c>
      <c r="G44" s="107" t="n">
        <v>0</v>
      </c>
      <c r="H44" s="71" t="n">
        <f aca="false">E44+F44+G44</f>
        <v>0</v>
      </c>
    </row>
    <row r="45" customFormat="false" ht="12.75" hidden="false" customHeight="false" outlineLevel="0" collapsed="false">
      <c r="B45" s="72" t="s">
        <v>26</v>
      </c>
      <c r="C45" s="66"/>
      <c r="D45" s="68" t="n">
        <v>5</v>
      </c>
      <c r="E45" s="107" t="n">
        <v>0</v>
      </c>
      <c r="F45" s="107" t="n">
        <v>0</v>
      </c>
      <c r="G45" s="107" t="n">
        <v>0</v>
      </c>
      <c r="H45" s="71" t="n">
        <f aca="false">E45+F45+G45</f>
        <v>0</v>
      </c>
    </row>
    <row r="46" customFormat="false" ht="12.75" hidden="false" customHeight="false" outlineLevel="0" collapsed="false">
      <c r="B46" s="72"/>
      <c r="C46" s="84"/>
      <c r="D46" s="68" t="n">
        <v>4</v>
      </c>
      <c r="E46" s="107" t="n">
        <v>0</v>
      </c>
      <c r="F46" s="107" t="n">
        <v>0</v>
      </c>
      <c r="G46" s="107" t="n">
        <v>0</v>
      </c>
      <c r="H46" s="71" t="n">
        <f aca="false">E46+F46+G46</f>
        <v>0</v>
      </c>
    </row>
    <row r="47" customFormat="false" ht="12.75" hidden="false" customHeight="false" outlineLevel="0" collapsed="false">
      <c r="B47" s="72"/>
      <c r="C47" s="84" t="s">
        <v>12</v>
      </c>
      <c r="D47" s="68" t="n">
        <v>3</v>
      </c>
      <c r="E47" s="107" t="n">
        <v>0</v>
      </c>
      <c r="F47" s="107" t="n">
        <v>0</v>
      </c>
      <c r="G47" s="107" t="n">
        <v>0</v>
      </c>
      <c r="H47" s="71" t="n">
        <f aca="false">E47+F47+G47</f>
        <v>0</v>
      </c>
    </row>
    <row r="48" customFormat="false" ht="12.75" hidden="false" customHeight="false" outlineLevel="0" collapsed="false">
      <c r="B48" s="72"/>
      <c r="C48" s="84"/>
      <c r="D48" s="68" t="n">
        <v>2</v>
      </c>
      <c r="E48" s="107" t="n">
        <v>0</v>
      </c>
      <c r="F48" s="107" t="n">
        <v>0</v>
      </c>
      <c r="G48" s="107" t="n">
        <v>0</v>
      </c>
      <c r="H48" s="71" t="n">
        <f aca="false">E48+F48+G48</f>
        <v>0</v>
      </c>
    </row>
    <row r="49" customFormat="false" ht="12.75" hidden="false" customHeight="false" outlineLevel="0" collapsed="false">
      <c r="B49" s="75"/>
      <c r="C49" s="84"/>
      <c r="D49" s="66" t="n">
        <v>1</v>
      </c>
      <c r="E49" s="107" t="n">
        <v>0</v>
      </c>
      <c r="F49" s="107" t="n">
        <v>0</v>
      </c>
      <c r="G49" s="107" t="n">
        <v>0</v>
      </c>
      <c r="H49" s="71" t="n">
        <f aca="false">E49+F49+G49</f>
        <v>0</v>
      </c>
    </row>
    <row r="50" customFormat="false" ht="12.75" hidden="false" customHeight="false" outlineLevel="0" collapsed="false">
      <c r="B50" s="68" t="s">
        <v>27</v>
      </c>
      <c r="C50" s="68"/>
      <c r="D50" s="68"/>
      <c r="E50" s="81" t="n">
        <f aca="false">SUM(E37:E49)</f>
        <v>2</v>
      </c>
      <c r="F50" s="81" t="n">
        <f aca="false">SUM(F37:F49)</f>
        <v>0</v>
      </c>
      <c r="G50" s="81" t="n">
        <f aca="false">SUM(G37:G49)</f>
        <v>0</v>
      </c>
      <c r="H50" s="81" t="n">
        <f aca="false">SUM(H37:H49)</f>
        <v>2</v>
      </c>
    </row>
    <row r="51" customFormat="false" ht="12.75" hidden="false" customHeight="true" outlineLevel="0" collapsed="false">
      <c r="B51" s="89" t="s">
        <v>28</v>
      </c>
      <c r="C51" s="89"/>
      <c r="D51" s="89"/>
      <c r="E51" s="91" t="n">
        <f aca="false">SUM(E22,E36,E50)</f>
        <v>676</v>
      </c>
      <c r="F51" s="91" t="n">
        <f aca="false">SUM(F22,F36,F50)</f>
        <v>0</v>
      </c>
      <c r="G51" s="91" t="n">
        <f aca="false">SUM(G22,G36,G50)</f>
        <v>18</v>
      </c>
      <c r="H51" s="91" t="n">
        <f aca="false">SUM(H22,H36,H50)</f>
        <v>694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44" t="s">
        <v>0</v>
      </c>
      <c r="C1" s="45"/>
      <c r="D1" s="45"/>
      <c r="E1" s="45"/>
      <c r="F1" s="45"/>
      <c r="G1" s="46"/>
      <c r="H1" s="47"/>
      <c r="J1" s="48"/>
      <c r="K1" s="48"/>
      <c r="L1" s="48"/>
      <c r="M1" s="48"/>
      <c r="N1" s="48"/>
    </row>
    <row r="2" customFormat="false" ht="15" hidden="false" customHeight="false" outlineLevel="0" collapsed="false">
      <c r="B2" s="49" t="s">
        <v>35</v>
      </c>
      <c r="C2" s="50"/>
      <c r="D2" s="50"/>
      <c r="E2" s="94" t="s">
        <v>52</v>
      </c>
      <c r="F2" s="50"/>
      <c r="G2" s="50"/>
      <c r="H2" s="51"/>
      <c r="J2" s="48"/>
      <c r="K2" s="48"/>
      <c r="L2" s="48"/>
      <c r="M2" s="48"/>
      <c r="N2" s="48"/>
    </row>
    <row r="3" customFormat="false" ht="12.75" hidden="false" customHeight="false" outlineLevel="0" collapsed="false">
      <c r="B3" s="49" t="s">
        <v>30</v>
      </c>
      <c r="C3" s="52" t="s">
        <v>37</v>
      </c>
      <c r="D3" s="52"/>
      <c r="E3" s="52"/>
      <c r="F3" s="53"/>
      <c r="G3" s="54"/>
      <c r="H3" s="55"/>
    </row>
    <row r="4" customFormat="false" ht="12.75" hidden="false" customHeight="false" outlineLevel="0" collapsed="false">
      <c r="B4" s="56" t="s">
        <v>32</v>
      </c>
      <c r="C4" s="57"/>
      <c r="D4" s="58" t="n">
        <v>44926</v>
      </c>
      <c r="E4" s="59"/>
      <c r="F4" s="59"/>
      <c r="G4" s="60"/>
      <c r="H4" s="61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182" t="s">
        <v>6</v>
      </c>
      <c r="C7" s="182"/>
      <c r="D7" s="182"/>
      <c r="E7" s="182" t="s">
        <v>7</v>
      </c>
      <c r="F7" s="182"/>
      <c r="G7" s="182"/>
      <c r="H7" s="182"/>
    </row>
    <row r="8" customFormat="false" ht="12.75" hidden="false" customHeight="true" outlineLevel="0" collapsed="false">
      <c r="B8" s="182"/>
      <c r="C8" s="182"/>
      <c r="D8" s="182"/>
      <c r="E8" s="182" t="s">
        <v>8</v>
      </c>
      <c r="F8" s="182" t="s">
        <v>9</v>
      </c>
      <c r="G8" s="182" t="s">
        <v>10</v>
      </c>
      <c r="H8" s="182" t="s">
        <v>11</v>
      </c>
    </row>
    <row r="9" customFormat="false" ht="12.75" hidden="false" customHeight="false" outlineLevel="0" collapsed="false">
      <c r="B9" s="183"/>
      <c r="C9" s="184"/>
      <c r="D9" s="185" t="n">
        <v>13</v>
      </c>
      <c r="E9" s="186" t="n">
        <v>635</v>
      </c>
      <c r="F9" s="187" t="n">
        <v>15</v>
      </c>
      <c r="G9" s="186"/>
      <c r="H9" s="188" t="n">
        <f aca="false">E9+F9+G9</f>
        <v>650</v>
      </c>
    </row>
    <row r="10" customFormat="false" ht="12.75" hidden="false" customHeight="false" outlineLevel="0" collapsed="false">
      <c r="B10" s="189" t="s">
        <v>12</v>
      </c>
      <c r="C10" s="184" t="s">
        <v>13</v>
      </c>
      <c r="D10" s="185" t="n">
        <v>12</v>
      </c>
      <c r="E10" s="186" t="n">
        <v>63</v>
      </c>
      <c r="F10" s="186" t="n">
        <v>4</v>
      </c>
      <c r="G10" s="186"/>
      <c r="H10" s="188" t="n">
        <f aca="false">E10+F10+G10</f>
        <v>67</v>
      </c>
    </row>
    <row r="11" customFormat="false" ht="12.75" hidden="false" customHeight="false" outlineLevel="0" collapsed="false">
      <c r="B11" s="189" t="s">
        <v>14</v>
      </c>
      <c r="C11" s="184"/>
      <c r="D11" s="185" t="n">
        <v>11</v>
      </c>
      <c r="E11" s="186" t="n">
        <v>73</v>
      </c>
      <c r="F11" s="187" t="n">
        <v>9</v>
      </c>
      <c r="G11" s="186"/>
      <c r="H11" s="188" t="n">
        <f aca="false">E11+F11+G11</f>
        <v>82</v>
      </c>
    </row>
    <row r="12" customFormat="false" ht="12.75" hidden="false" customHeight="false" outlineLevel="0" collapsed="false">
      <c r="B12" s="189" t="s">
        <v>12</v>
      </c>
      <c r="C12" s="190"/>
      <c r="D12" s="185" t="n">
        <v>10</v>
      </c>
      <c r="E12" s="186" t="n">
        <v>64</v>
      </c>
      <c r="F12" s="186" t="n">
        <v>7</v>
      </c>
      <c r="G12" s="186"/>
      <c r="H12" s="188" t="n">
        <f aca="false">E12+F12+G12</f>
        <v>71</v>
      </c>
    </row>
    <row r="13" customFormat="false" ht="12.75" hidden="false" customHeight="false" outlineLevel="0" collapsed="false">
      <c r="B13" s="189" t="s">
        <v>15</v>
      </c>
      <c r="C13" s="184"/>
      <c r="D13" s="185" t="n">
        <v>9</v>
      </c>
      <c r="E13" s="186" t="n">
        <v>45</v>
      </c>
      <c r="F13" s="187" t="n">
        <v>1</v>
      </c>
      <c r="G13" s="186"/>
      <c r="H13" s="188" t="n">
        <f aca="false">E13+F13+G13</f>
        <v>46</v>
      </c>
    </row>
    <row r="14" customFormat="false" ht="12.75" hidden="false" customHeight="false" outlineLevel="0" collapsed="false">
      <c r="B14" s="189" t="s">
        <v>16</v>
      </c>
      <c r="C14" s="184" t="s">
        <v>17</v>
      </c>
      <c r="D14" s="185" t="n">
        <v>8</v>
      </c>
      <c r="E14" s="186" t="n">
        <v>39</v>
      </c>
      <c r="F14" s="186" t="n">
        <v>1</v>
      </c>
      <c r="G14" s="186"/>
      <c r="H14" s="188" t="n">
        <f aca="false">E14+F14+G14</f>
        <v>40</v>
      </c>
    </row>
    <row r="15" customFormat="false" ht="12.75" hidden="false" customHeight="false" outlineLevel="0" collapsed="false">
      <c r="B15" s="189" t="s">
        <v>18</v>
      </c>
      <c r="C15" s="184"/>
      <c r="D15" s="185" t="n">
        <v>7</v>
      </c>
      <c r="E15" s="186" t="n">
        <v>34</v>
      </c>
      <c r="F15" s="187" t="n">
        <v>1</v>
      </c>
      <c r="G15" s="186"/>
      <c r="H15" s="188" t="n">
        <f aca="false">E15+F15+G15</f>
        <v>35</v>
      </c>
    </row>
    <row r="16" customFormat="false" ht="12.75" hidden="false" customHeight="false" outlineLevel="0" collapsed="false">
      <c r="B16" s="189" t="s">
        <v>19</v>
      </c>
      <c r="C16" s="184"/>
      <c r="D16" s="185" t="n">
        <v>6</v>
      </c>
      <c r="E16" s="186" t="n">
        <v>16</v>
      </c>
      <c r="F16" s="186" t="n">
        <v>1</v>
      </c>
      <c r="G16" s="186"/>
      <c r="H16" s="188" t="n">
        <f aca="false">E16+F16+G16</f>
        <v>17</v>
      </c>
    </row>
    <row r="17" customFormat="false" ht="12.75" hidden="false" customHeight="false" outlineLevel="0" collapsed="false">
      <c r="B17" s="189" t="s">
        <v>12</v>
      </c>
      <c r="C17" s="190"/>
      <c r="D17" s="185" t="n">
        <v>5</v>
      </c>
      <c r="E17" s="186" t="n">
        <v>21</v>
      </c>
      <c r="F17" s="187" t="n">
        <v>1</v>
      </c>
      <c r="G17" s="186"/>
      <c r="H17" s="188" t="n">
        <f aca="false">E17+F17+G17</f>
        <v>22</v>
      </c>
      <c r="L17" s="74"/>
    </row>
    <row r="18" customFormat="false" ht="12.75" hidden="false" customHeight="false" outlineLevel="0" collapsed="false">
      <c r="B18" s="189"/>
      <c r="C18" s="184"/>
      <c r="D18" s="185" t="n">
        <v>4</v>
      </c>
      <c r="E18" s="186" t="n">
        <v>2</v>
      </c>
      <c r="F18" s="186"/>
      <c r="G18" s="186"/>
      <c r="H18" s="188" t="n">
        <f aca="false">E18+F18+G18</f>
        <v>2</v>
      </c>
    </row>
    <row r="19" customFormat="false" ht="12.75" hidden="false" customHeight="false" outlineLevel="0" collapsed="false">
      <c r="B19" s="189"/>
      <c r="C19" s="184" t="s">
        <v>12</v>
      </c>
      <c r="D19" s="185" t="n">
        <v>3</v>
      </c>
      <c r="E19" s="186"/>
      <c r="F19" s="191"/>
      <c r="G19" s="186"/>
      <c r="H19" s="188" t="n">
        <f aca="false">E19+F19+G19</f>
        <v>0</v>
      </c>
    </row>
    <row r="20" customFormat="false" ht="12.75" hidden="false" customHeight="false" outlineLevel="0" collapsed="false">
      <c r="B20" s="189"/>
      <c r="C20" s="184"/>
      <c r="D20" s="185" t="n">
        <v>2</v>
      </c>
      <c r="E20" s="186" t="n">
        <v>26</v>
      </c>
      <c r="F20" s="186"/>
      <c r="G20" s="186"/>
      <c r="H20" s="188" t="n">
        <f aca="false">E20+F20+G20</f>
        <v>26</v>
      </c>
    </row>
    <row r="21" customFormat="false" ht="12.75" hidden="false" customHeight="false" outlineLevel="0" collapsed="false">
      <c r="B21" s="192"/>
      <c r="C21" s="193"/>
      <c r="D21" s="183" t="n">
        <v>1</v>
      </c>
      <c r="E21" s="186" t="n">
        <v>33</v>
      </c>
      <c r="F21" s="191"/>
      <c r="G21" s="186"/>
      <c r="H21" s="188" t="n">
        <f aca="false">E21+F21+G21</f>
        <v>33</v>
      </c>
    </row>
    <row r="22" customFormat="false" ht="15" hidden="false" customHeight="true" outlineLevel="0" collapsed="false">
      <c r="B22" s="194" t="s">
        <v>20</v>
      </c>
      <c r="C22" s="195"/>
      <c r="D22" s="196"/>
      <c r="E22" s="197" t="n">
        <f aca="false">SUM(E9:E21)</f>
        <v>1051</v>
      </c>
      <c r="F22" s="197" t="n">
        <f aca="false">SUM(F9:F21)</f>
        <v>40</v>
      </c>
      <c r="G22" s="197" t="n">
        <f aca="false">SUM(G9:G21)</f>
        <v>0</v>
      </c>
      <c r="H22" s="197" t="n">
        <f aca="false">SUM(H9:H21)</f>
        <v>1091</v>
      </c>
    </row>
    <row r="23" customFormat="false" ht="12.75" hidden="false" customHeight="false" outlineLevel="0" collapsed="false">
      <c r="B23" s="183"/>
      <c r="C23" s="198"/>
      <c r="D23" s="185" t="n">
        <v>13</v>
      </c>
      <c r="E23" s="186" t="n">
        <v>1125</v>
      </c>
      <c r="F23" s="187" t="n">
        <v>35</v>
      </c>
      <c r="G23" s="199" t="n">
        <v>4</v>
      </c>
      <c r="H23" s="188" t="n">
        <f aca="false">E23+F23+G23</f>
        <v>1164</v>
      </c>
    </row>
    <row r="24" customFormat="false" ht="12.75" hidden="false" customHeight="false" outlineLevel="0" collapsed="false">
      <c r="B24" s="189"/>
      <c r="C24" s="200" t="s">
        <v>13</v>
      </c>
      <c r="D24" s="185" t="n">
        <v>12</v>
      </c>
      <c r="E24" s="186" t="n">
        <v>112</v>
      </c>
      <c r="F24" s="186" t="n">
        <v>3</v>
      </c>
      <c r="G24" s="199"/>
      <c r="H24" s="188" t="n">
        <f aca="false">E24+F24+G24</f>
        <v>115</v>
      </c>
    </row>
    <row r="25" customFormat="false" ht="12.75" hidden="false" customHeight="false" outlineLevel="0" collapsed="false">
      <c r="B25" s="189" t="s">
        <v>19</v>
      </c>
      <c r="C25" s="200"/>
      <c r="D25" s="185" t="n">
        <v>11</v>
      </c>
      <c r="E25" s="186" t="n">
        <v>110</v>
      </c>
      <c r="F25" s="187" t="n">
        <v>6</v>
      </c>
      <c r="G25" s="199" t="n">
        <v>1</v>
      </c>
      <c r="H25" s="188" t="n">
        <f aca="false">E25+F25+G25</f>
        <v>117</v>
      </c>
    </row>
    <row r="26" customFormat="false" ht="12.75" hidden="false" customHeight="false" outlineLevel="0" collapsed="false">
      <c r="B26" s="189" t="s">
        <v>21</v>
      </c>
      <c r="C26" s="198"/>
      <c r="D26" s="185" t="n">
        <v>10</v>
      </c>
      <c r="E26" s="186" t="n">
        <v>89</v>
      </c>
      <c r="F26" s="186" t="n">
        <v>5</v>
      </c>
      <c r="G26" s="199"/>
      <c r="H26" s="188" t="n">
        <f aca="false">E26+F26+G26</f>
        <v>94</v>
      </c>
    </row>
    <row r="27" customFormat="false" ht="12.75" hidden="false" customHeight="false" outlineLevel="0" collapsed="false">
      <c r="B27" s="189" t="s">
        <v>13</v>
      </c>
      <c r="C27" s="200"/>
      <c r="D27" s="185" t="n">
        <v>9</v>
      </c>
      <c r="E27" s="186" t="n">
        <v>71</v>
      </c>
      <c r="F27" s="187" t="n">
        <v>2</v>
      </c>
      <c r="G27" s="199"/>
      <c r="H27" s="188" t="n">
        <f aca="false">E27+F27+G27</f>
        <v>73</v>
      </c>
    </row>
    <row r="28" customFormat="false" ht="12.75" hidden="false" customHeight="false" outlineLevel="0" collapsed="false">
      <c r="B28" s="189" t="s">
        <v>14</v>
      </c>
      <c r="C28" s="200" t="s">
        <v>17</v>
      </c>
      <c r="D28" s="185" t="n">
        <v>8</v>
      </c>
      <c r="E28" s="186" t="n">
        <v>126</v>
      </c>
      <c r="F28" s="186" t="n">
        <v>7</v>
      </c>
      <c r="G28" s="199"/>
      <c r="H28" s="188" t="n">
        <f aca="false">E28+F28+G28</f>
        <v>133</v>
      </c>
      <c r="O28" s="43" t="n">
        <v>1</v>
      </c>
    </row>
    <row r="29" customFormat="false" ht="12.75" hidden="false" customHeight="false" outlineLevel="0" collapsed="false">
      <c r="B29" s="189" t="s">
        <v>16</v>
      </c>
      <c r="C29" s="200"/>
      <c r="D29" s="185" t="n">
        <v>7</v>
      </c>
      <c r="E29" s="186" t="n">
        <v>48</v>
      </c>
      <c r="F29" s="187" t="n">
        <v>4</v>
      </c>
      <c r="G29" s="199"/>
      <c r="H29" s="188" t="n">
        <f aca="false">E29+F29+G29</f>
        <v>52</v>
      </c>
    </row>
    <row r="30" customFormat="false" ht="12.75" hidden="false" customHeight="false" outlineLevel="0" collapsed="false">
      <c r="B30" s="189" t="s">
        <v>13</v>
      </c>
      <c r="C30" s="200"/>
      <c r="D30" s="185" t="n">
        <v>6</v>
      </c>
      <c r="E30" s="186" t="n">
        <v>41</v>
      </c>
      <c r="F30" s="186"/>
      <c r="G30" s="199"/>
      <c r="H30" s="188" t="n">
        <f aca="false">E30+F30+G30</f>
        <v>41</v>
      </c>
    </row>
    <row r="31" customFormat="false" ht="12.75" hidden="false" customHeight="false" outlineLevel="0" collapsed="false">
      <c r="B31" s="189" t="s">
        <v>22</v>
      </c>
      <c r="C31" s="198"/>
      <c r="D31" s="185" t="n">
        <v>5</v>
      </c>
      <c r="E31" s="186" t="n">
        <v>46</v>
      </c>
      <c r="F31" s="187" t="n">
        <v>3</v>
      </c>
      <c r="G31" s="199"/>
      <c r="H31" s="188" t="n">
        <f aca="false">E31+F31+G31</f>
        <v>49</v>
      </c>
    </row>
    <row r="32" customFormat="false" ht="12.75" hidden="false" customHeight="false" outlineLevel="0" collapsed="false">
      <c r="B32" s="189"/>
      <c r="C32" s="200"/>
      <c r="D32" s="185" t="n">
        <v>4</v>
      </c>
      <c r="E32" s="186" t="n">
        <v>1</v>
      </c>
      <c r="F32" s="186"/>
      <c r="G32" s="199"/>
      <c r="H32" s="188" t="n">
        <f aca="false">E32+F32+G32</f>
        <v>1</v>
      </c>
    </row>
    <row r="33" customFormat="false" ht="12.75" hidden="false" customHeight="false" outlineLevel="0" collapsed="false">
      <c r="B33" s="189"/>
      <c r="C33" s="200" t="s">
        <v>12</v>
      </c>
      <c r="D33" s="185" t="n">
        <v>3</v>
      </c>
      <c r="E33" s="186"/>
      <c r="F33" s="191"/>
      <c r="G33" s="199"/>
      <c r="H33" s="188" t="n">
        <f aca="false">E33+F33+G33</f>
        <v>0</v>
      </c>
    </row>
    <row r="34" customFormat="false" ht="12.75" hidden="false" customHeight="false" outlineLevel="0" collapsed="false">
      <c r="B34" s="189"/>
      <c r="C34" s="200"/>
      <c r="D34" s="185" t="n">
        <v>2</v>
      </c>
      <c r="E34" s="186" t="n">
        <v>13</v>
      </c>
      <c r="F34" s="186"/>
      <c r="G34" s="199"/>
      <c r="H34" s="188" t="n">
        <f aca="false">E34+F34+G34</f>
        <v>13</v>
      </c>
    </row>
    <row r="35" customFormat="false" ht="12.75" hidden="false" customHeight="false" outlineLevel="0" collapsed="false">
      <c r="B35" s="192"/>
      <c r="C35" s="201"/>
      <c r="D35" s="183" t="n">
        <v>1</v>
      </c>
      <c r="E35" s="186" t="n">
        <v>35</v>
      </c>
      <c r="F35" s="191"/>
      <c r="G35" s="199"/>
      <c r="H35" s="188" t="n">
        <f aca="false">E35+F35+G35</f>
        <v>35</v>
      </c>
    </row>
    <row r="36" customFormat="false" ht="12.75" hidden="false" customHeight="false" outlineLevel="0" collapsed="false">
      <c r="B36" s="194" t="s">
        <v>23</v>
      </c>
      <c r="C36" s="195"/>
      <c r="D36" s="196"/>
      <c r="E36" s="197" t="n">
        <f aca="false">SUM(E23:E35)</f>
        <v>1817</v>
      </c>
      <c r="F36" s="197" t="n">
        <f aca="false">SUM(F23:F35)</f>
        <v>65</v>
      </c>
      <c r="G36" s="197" t="n">
        <f aca="false">SUM(G23:G35)</f>
        <v>5</v>
      </c>
      <c r="H36" s="197" t="n">
        <f aca="false">SUM(H23:H35)</f>
        <v>1887</v>
      </c>
    </row>
    <row r="37" customFormat="false" ht="12.75" hidden="false" customHeight="true" outlineLevel="0" collapsed="false">
      <c r="B37" s="183"/>
      <c r="C37" s="183"/>
      <c r="D37" s="185" t="n">
        <v>13</v>
      </c>
      <c r="E37" s="186" t="n">
        <v>2</v>
      </c>
      <c r="F37" s="186"/>
      <c r="G37" s="199"/>
      <c r="H37" s="188" t="n">
        <f aca="false">E37+F37+G37</f>
        <v>2</v>
      </c>
    </row>
    <row r="38" customFormat="false" ht="12.75" hidden="false" customHeight="false" outlineLevel="0" collapsed="false">
      <c r="B38" s="189" t="s">
        <v>12</v>
      </c>
      <c r="C38" s="200" t="s">
        <v>13</v>
      </c>
      <c r="D38" s="185" t="n">
        <v>12</v>
      </c>
      <c r="E38" s="186"/>
      <c r="F38" s="186"/>
      <c r="G38" s="199"/>
      <c r="H38" s="188" t="n">
        <f aca="false">E38+F38+G38</f>
        <v>0</v>
      </c>
    </row>
    <row r="39" customFormat="false" ht="12.75" hidden="false" customHeight="false" outlineLevel="0" collapsed="false">
      <c r="B39" s="189" t="s">
        <v>24</v>
      </c>
      <c r="C39" s="192"/>
      <c r="D39" s="185" t="n">
        <v>11</v>
      </c>
      <c r="E39" s="186"/>
      <c r="F39" s="186"/>
      <c r="G39" s="199"/>
      <c r="H39" s="188" t="n">
        <f aca="false">E39+F39+G39</f>
        <v>0</v>
      </c>
    </row>
    <row r="40" customFormat="false" ht="12.75" hidden="false" customHeight="false" outlineLevel="0" collapsed="false">
      <c r="B40" s="189" t="s">
        <v>25</v>
      </c>
      <c r="C40" s="200"/>
      <c r="D40" s="185" t="n">
        <v>10</v>
      </c>
      <c r="E40" s="186"/>
      <c r="F40" s="186"/>
      <c r="G40" s="199"/>
      <c r="H40" s="188" t="n">
        <f aca="false">E40+F40+G40</f>
        <v>0</v>
      </c>
    </row>
    <row r="41" customFormat="false" ht="12.75" hidden="false" customHeight="false" outlineLevel="0" collapsed="false">
      <c r="B41" s="189" t="s">
        <v>16</v>
      </c>
      <c r="C41" s="200"/>
      <c r="D41" s="185" t="n">
        <v>9</v>
      </c>
      <c r="E41" s="186"/>
      <c r="F41" s="186"/>
      <c r="G41" s="199"/>
      <c r="H41" s="188" t="n">
        <f aca="false">E41+F41+G41</f>
        <v>0</v>
      </c>
    </row>
    <row r="42" customFormat="false" ht="12.75" hidden="false" customHeight="false" outlineLevel="0" collapsed="false">
      <c r="B42" s="189" t="s">
        <v>15</v>
      </c>
      <c r="C42" s="200" t="s">
        <v>17</v>
      </c>
      <c r="D42" s="185" t="n">
        <v>8</v>
      </c>
      <c r="E42" s="186"/>
      <c r="F42" s="186"/>
      <c r="G42" s="199"/>
      <c r="H42" s="188" t="n">
        <f aca="false">E42+F42+G42</f>
        <v>0</v>
      </c>
    </row>
    <row r="43" customFormat="false" ht="12.75" hidden="false" customHeight="false" outlineLevel="0" collapsed="false">
      <c r="B43" s="189" t="s">
        <v>16</v>
      </c>
      <c r="C43" s="200"/>
      <c r="D43" s="185" t="n">
        <v>7</v>
      </c>
      <c r="E43" s="186"/>
      <c r="F43" s="186"/>
      <c r="G43" s="199"/>
      <c r="H43" s="188" t="n">
        <f aca="false">E43+F43+G43</f>
        <v>0</v>
      </c>
    </row>
    <row r="44" customFormat="false" ht="12.75" hidden="false" customHeight="false" outlineLevel="0" collapsed="false">
      <c r="B44" s="189" t="s">
        <v>12</v>
      </c>
      <c r="C44" s="200"/>
      <c r="D44" s="185" t="n">
        <v>6</v>
      </c>
      <c r="E44" s="186"/>
      <c r="F44" s="186"/>
      <c r="G44" s="199"/>
      <c r="H44" s="188" t="n">
        <f aca="false">E44+F44+G44</f>
        <v>0</v>
      </c>
    </row>
    <row r="45" customFormat="false" ht="12.75" hidden="false" customHeight="false" outlineLevel="0" collapsed="false">
      <c r="B45" s="189" t="s">
        <v>26</v>
      </c>
      <c r="C45" s="183"/>
      <c r="D45" s="185" t="n">
        <v>5</v>
      </c>
      <c r="E45" s="186"/>
      <c r="F45" s="186"/>
      <c r="G45" s="199"/>
      <c r="H45" s="188" t="n">
        <f aca="false">E45+F45+G45</f>
        <v>0</v>
      </c>
    </row>
    <row r="46" customFormat="false" ht="12.75" hidden="false" customHeight="false" outlineLevel="0" collapsed="false">
      <c r="B46" s="189"/>
      <c r="C46" s="200"/>
      <c r="D46" s="185" t="n">
        <v>4</v>
      </c>
      <c r="E46" s="186"/>
      <c r="F46" s="186"/>
      <c r="G46" s="199"/>
      <c r="H46" s="188" t="n">
        <f aca="false">E46+F46+G46</f>
        <v>0</v>
      </c>
    </row>
    <row r="47" customFormat="false" ht="12.75" hidden="false" customHeight="false" outlineLevel="0" collapsed="false">
      <c r="B47" s="189"/>
      <c r="C47" s="200" t="s">
        <v>12</v>
      </c>
      <c r="D47" s="185" t="n">
        <v>3</v>
      </c>
      <c r="E47" s="186"/>
      <c r="F47" s="186"/>
      <c r="G47" s="199"/>
      <c r="H47" s="188" t="n">
        <f aca="false">E47+F47+G47</f>
        <v>0</v>
      </c>
    </row>
    <row r="48" customFormat="false" ht="12.75" hidden="false" customHeight="false" outlineLevel="0" collapsed="false">
      <c r="B48" s="189"/>
      <c r="C48" s="200"/>
      <c r="D48" s="185" t="n">
        <v>2</v>
      </c>
      <c r="E48" s="186"/>
      <c r="F48" s="186"/>
      <c r="G48" s="199"/>
      <c r="H48" s="188" t="n">
        <f aca="false">E48+F48+G48</f>
        <v>0</v>
      </c>
    </row>
    <row r="49" customFormat="false" ht="12.75" hidden="false" customHeight="false" outlineLevel="0" collapsed="false">
      <c r="B49" s="192"/>
      <c r="C49" s="200"/>
      <c r="D49" s="183" t="n">
        <v>1</v>
      </c>
      <c r="E49" s="186"/>
      <c r="F49" s="186"/>
      <c r="G49" s="191"/>
      <c r="H49" s="188" t="n">
        <f aca="false">E49+F49+G49</f>
        <v>0</v>
      </c>
    </row>
    <row r="50" customFormat="false" ht="12.75" hidden="false" customHeight="false" outlineLevel="0" collapsed="false">
      <c r="B50" s="185" t="s">
        <v>27</v>
      </c>
      <c r="C50" s="185"/>
      <c r="D50" s="185"/>
      <c r="E50" s="197" t="n">
        <f aca="false">SUM(E37:E49)</f>
        <v>2</v>
      </c>
      <c r="F50" s="197" t="n">
        <f aca="false">SUM(F37:F49)</f>
        <v>0</v>
      </c>
      <c r="G50" s="197" t="n">
        <f aca="false">SUM(G37:G49)</f>
        <v>0</v>
      </c>
      <c r="H50" s="197" t="n">
        <f aca="false">SUM(H37:H49)</f>
        <v>2</v>
      </c>
    </row>
    <row r="51" customFormat="false" ht="12.75" hidden="false" customHeight="true" outlineLevel="0" collapsed="false">
      <c r="B51" s="202" t="s">
        <v>28</v>
      </c>
      <c r="C51" s="202"/>
      <c r="D51" s="202"/>
      <c r="E51" s="203" t="n">
        <f aca="false">SUM(E22,E36,E50)</f>
        <v>2870</v>
      </c>
      <c r="F51" s="203" t="n">
        <f aca="false">SUM(F22,F36,F50)</f>
        <v>105</v>
      </c>
      <c r="G51" s="203" t="n">
        <f aca="false">SUM(G22,G36,G50)</f>
        <v>5</v>
      </c>
      <c r="H51" s="203" t="n">
        <f aca="false">SUM(H22,H36,H50)</f>
        <v>2980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false" sqref="E9:G21 E23:G35 E37:G49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204" t="s">
        <v>0</v>
      </c>
      <c r="C1" s="205"/>
      <c r="D1" s="205"/>
      <c r="E1" s="205"/>
      <c r="F1" s="205"/>
      <c r="G1" s="206"/>
      <c r="H1" s="207"/>
      <c r="J1" s="48"/>
      <c r="K1" s="48"/>
      <c r="L1" s="48"/>
      <c r="M1" s="48"/>
      <c r="N1" s="48"/>
    </row>
    <row r="2" customFormat="false" ht="15" hidden="false" customHeight="false" outlineLevel="0" collapsed="false">
      <c r="B2" s="208" t="s">
        <v>35</v>
      </c>
      <c r="C2" s="209"/>
      <c r="D2" s="209"/>
      <c r="E2" s="94" t="s">
        <v>53</v>
      </c>
      <c r="F2" s="209"/>
      <c r="G2" s="209"/>
      <c r="H2" s="210"/>
      <c r="J2" s="48"/>
      <c r="K2" s="48"/>
      <c r="L2" s="48"/>
      <c r="M2" s="48"/>
      <c r="N2" s="48"/>
    </row>
    <row r="3" customFormat="false" ht="12.75" hidden="false" customHeight="false" outlineLevel="0" collapsed="false">
      <c r="B3" s="208" t="s">
        <v>30</v>
      </c>
      <c r="C3" s="52" t="s">
        <v>37</v>
      </c>
      <c r="D3" s="52"/>
      <c r="E3" s="52"/>
      <c r="F3" s="211"/>
      <c r="G3" s="212"/>
      <c r="H3" s="213"/>
    </row>
    <row r="4" customFormat="false" ht="12.75" hidden="false" customHeight="false" outlineLevel="0" collapsed="false">
      <c r="B4" s="214" t="s">
        <v>32</v>
      </c>
      <c r="C4" s="215"/>
      <c r="D4" s="58" t="n">
        <v>44926</v>
      </c>
      <c r="E4" s="216"/>
      <c r="F4" s="216"/>
      <c r="G4" s="217"/>
      <c r="H4" s="218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219" t="s">
        <v>6</v>
      </c>
      <c r="C7" s="219"/>
      <c r="D7" s="219"/>
      <c r="E7" s="219" t="s">
        <v>7</v>
      </c>
      <c r="F7" s="219"/>
      <c r="G7" s="219"/>
      <c r="H7" s="219"/>
    </row>
    <row r="8" customFormat="false" ht="12.75" hidden="false" customHeight="true" outlineLevel="0" collapsed="false">
      <c r="B8" s="219"/>
      <c r="C8" s="219"/>
      <c r="D8" s="219"/>
      <c r="E8" s="219" t="s">
        <v>8</v>
      </c>
      <c r="F8" s="219" t="s">
        <v>9</v>
      </c>
      <c r="G8" s="219" t="s">
        <v>10</v>
      </c>
      <c r="H8" s="219" t="s">
        <v>11</v>
      </c>
    </row>
    <row r="9" customFormat="false" ht="12.75" hidden="false" customHeight="false" outlineLevel="0" collapsed="false">
      <c r="B9" s="220"/>
      <c r="C9" s="221"/>
      <c r="D9" s="222" t="n">
        <v>13</v>
      </c>
      <c r="E9" s="223" t="n">
        <v>129</v>
      </c>
      <c r="F9" s="223" t="n">
        <v>7</v>
      </c>
      <c r="G9" s="223" t="n">
        <v>0</v>
      </c>
      <c r="H9" s="71" t="n">
        <f aca="false">E9+F9+G9</f>
        <v>136</v>
      </c>
    </row>
    <row r="10" customFormat="false" ht="12.75" hidden="false" customHeight="false" outlineLevel="0" collapsed="false">
      <c r="B10" s="224" t="s">
        <v>12</v>
      </c>
      <c r="C10" s="221" t="s">
        <v>13</v>
      </c>
      <c r="D10" s="222" t="n">
        <v>12</v>
      </c>
      <c r="E10" s="223" t="n">
        <v>4</v>
      </c>
      <c r="F10" s="223" t="n">
        <v>1</v>
      </c>
      <c r="G10" s="223" t="n">
        <v>0</v>
      </c>
      <c r="H10" s="71" t="n">
        <f aca="false">E10+F10+G10</f>
        <v>5</v>
      </c>
    </row>
    <row r="11" customFormat="false" ht="12.75" hidden="false" customHeight="false" outlineLevel="0" collapsed="false">
      <c r="B11" s="224" t="s">
        <v>14</v>
      </c>
      <c r="C11" s="221"/>
      <c r="D11" s="222" t="n">
        <v>11</v>
      </c>
      <c r="E11" s="223" t="n">
        <v>6</v>
      </c>
      <c r="F11" s="223" t="n">
        <v>2</v>
      </c>
      <c r="G11" s="223" t="n">
        <v>0</v>
      </c>
      <c r="H11" s="71" t="n">
        <f aca="false">E11+F11+G11</f>
        <v>8</v>
      </c>
    </row>
    <row r="12" customFormat="false" ht="12.75" hidden="false" customHeight="false" outlineLevel="0" collapsed="false">
      <c r="B12" s="224" t="s">
        <v>12</v>
      </c>
      <c r="C12" s="225"/>
      <c r="D12" s="222" t="n">
        <v>10</v>
      </c>
      <c r="E12" s="223" t="n">
        <v>16</v>
      </c>
      <c r="F12" s="223" t="n">
        <v>2</v>
      </c>
      <c r="G12" s="223" t="n">
        <v>0</v>
      </c>
      <c r="H12" s="71" t="n">
        <f aca="false">E12+F12+G12</f>
        <v>18</v>
      </c>
    </row>
    <row r="13" customFormat="false" ht="12.75" hidden="false" customHeight="false" outlineLevel="0" collapsed="false">
      <c r="B13" s="224" t="s">
        <v>15</v>
      </c>
      <c r="C13" s="221"/>
      <c r="D13" s="222" t="n">
        <v>9</v>
      </c>
      <c r="E13" s="223" t="n">
        <v>3</v>
      </c>
      <c r="F13" s="223" t="n">
        <v>0</v>
      </c>
      <c r="G13" s="223" t="n">
        <v>0</v>
      </c>
      <c r="H13" s="71" t="n">
        <f aca="false">E13+F13+G13</f>
        <v>3</v>
      </c>
    </row>
    <row r="14" customFormat="false" ht="12.75" hidden="false" customHeight="false" outlineLevel="0" collapsed="false">
      <c r="B14" s="224" t="s">
        <v>16</v>
      </c>
      <c r="C14" s="221" t="s">
        <v>17</v>
      </c>
      <c r="D14" s="222" t="n">
        <v>8</v>
      </c>
      <c r="E14" s="223" t="n">
        <v>17</v>
      </c>
      <c r="F14" s="223" t="n">
        <v>2</v>
      </c>
      <c r="G14" s="223" t="n">
        <v>1</v>
      </c>
      <c r="H14" s="71" t="n">
        <f aca="false">E14+F14+G14</f>
        <v>20</v>
      </c>
    </row>
    <row r="15" customFormat="false" ht="12.75" hidden="false" customHeight="false" outlineLevel="0" collapsed="false">
      <c r="B15" s="224" t="s">
        <v>18</v>
      </c>
      <c r="C15" s="221"/>
      <c r="D15" s="222" t="n">
        <v>7</v>
      </c>
      <c r="E15" s="223" t="n">
        <v>6</v>
      </c>
      <c r="F15" s="223" t="n">
        <v>0</v>
      </c>
      <c r="G15" s="223" t="n">
        <v>0</v>
      </c>
      <c r="H15" s="71" t="n">
        <f aca="false">E15+F15+G15</f>
        <v>6</v>
      </c>
    </row>
    <row r="16" customFormat="false" ht="12.75" hidden="false" customHeight="false" outlineLevel="0" collapsed="false">
      <c r="B16" s="224" t="s">
        <v>19</v>
      </c>
      <c r="C16" s="221"/>
      <c r="D16" s="222" t="n">
        <v>6</v>
      </c>
      <c r="E16" s="223" t="n">
        <v>7</v>
      </c>
      <c r="F16" s="223" t="n">
        <v>0</v>
      </c>
      <c r="G16" s="223" t="n">
        <v>0</v>
      </c>
      <c r="H16" s="71" t="n">
        <f aca="false">E16+F16+G16</f>
        <v>7</v>
      </c>
    </row>
    <row r="17" customFormat="false" ht="12.75" hidden="false" customHeight="false" outlineLevel="0" collapsed="false">
      <c r="B17" s="224" t="s">
        <v>12</v>
      </c>
      <c r="C17" s="225"/>
      <c r="D17" s="222" t="n">
        <v>5</v>
      </c>
      <c r="E17" s="223" t="n">
        <v>3</v>
      </c>
      <c r="F17" s="223" t="n">
        <v>1</v>
      </c>
      <c r="G17" s="223" t="n">
        <v>0</v>
      </c>
      <c r="H17" s="71" t="n">
        <f aca="false">E17+F17+G17</f>
        <v>4</v>
      </c>
      <c r="L17" s="74"/>
    </row>
    <row r="18" customFormat="false" ht="12.75" hidden="false" customHeight="false" outlineLevel="0" collapsed="false">
      <c r="B18" s="224"/>
      <c r="C18" s="221"/>
      <c r="D18" s="222" t="n">
        <v>4</v>
      </c>
      <c r="E18" s="223" t="n">
        <v>0</v>
      </c>
      <c r="F18" s="223" t="n">
        <v>1</v>
      </c>
      <c r="G18" s="223" t="n">
        <v>0</v>
      </c>
      <c r="H18" s="71" t="n">
        <f aca="false">E18+F18+G18</f>
        <v>1</v>
      </c>
    </row>
    <row r="19" customFormat="false" ht="12.75" hidden="false" customHeight="false" outlineLevel="0" collapsed="false">
      <c r="B19" s="224"/>
      <c r="C19" s="221" t="s">
        <v>12</v>
      </c>
      <c r="D19" s="222" t="n">
        <v>3</v>
      </c>
      <c r="E19" s="223" t="n">
        <v>0</v>
      </c>
      <c r="F19" s="223" t="n">
        <v>0</v>
      </c>
      <c r="G19" s="223" t="n">
        <v>0</v>
      </c>
      <c r="H19" s="71" t="n">
        <f aca="false">E19+F19+G19</f>
        <v>0</v>
      </c>
    </row>
    <row r="20" customFormat="false" ht="12.75" hidden="false" customHeight="false" outlineLevel="0" collapsed="false">
      <c r="B20" s="224"/>
      <c r="C20" s="221"/>
      <c r="D20" s="222" t="n">
        <v>2</v>
      </c>
      <c r="E20" s="223" t="n">
        <v>5</v>
      </c>
      <c r="F20" s="223" t="n">
        <v>0</v>
      </c>
      <c r="G20" s="223" t="n">
        <v>0</v>
      </c>
      <c r="H20" s="71" t="n">
        <f aca="false">E20+F20+G20</f>
        <v>5</v>
      </c>
    </row>
    <row r="21" customFormat="false" ht="12.75" hidden="false" customHeight="false" outlineLevel="0" collapsed="false">
      <c r="B21" s="226"/>
      <c r="C21" s="227"/>
      <c r="D21" s="220" t="n">
        <v>1</v>
      </c>
      <c r="E21" s="223" t="n">
        <v>0</v>
      </c>
      <c r="F21" s="223" t="n">
        <v>0</v>
      </c>
      <c r="G21" s="223" t="n">
        <v>0</v>
      </c>
      <c r="H21" s="71" t="n">
        <f aca="false">E21+F21+G21</f>
        <v>0</v>
      </c>
    </row>
    <row r="22" customFormat="false" ht="15" hidden="false" customHeight="true" outlineLevel="0" collapsed="false">
      <c r="B22" s="228" t="s">
        <v>20</v>
      </c>
      <c r="C22" s="229"/>
      <c r="D22" s="230"/>
      <c r="E22" s="81" t="n">
        <f aca="false">SUM(E9:E21)</f>
        <v>196</v>
      </c>
      <c r="F22" s="81" t="n">
        <f aca="false">SUM(F9:F21)</f>
        <v>16</v>
      </c>
      <c r="G22" s="81" t="n">
        <f aca="false">SUM(G9:G21)</f>
        <v>1</v>
      </c>
      <c r="H22" s="81" t="n">
        <f aca="false">SUM(H9:H21)</f>
        <v>213</v>
      </c>
    </row>
    <row r="23" customFormat="false" ht="12.75" hidden="false" customHeight="false" outlineLevel="0" collapsed="false">
      <c r="B23" s="220"/>
      <c r="C23" s="231"/>
      <c r="D23" s="222" t="n">
        <v>13</v>
      </c>
      <c r="E23" s="223" t="n">
        <v>203</v>
      </c>
      <c r="F23" s="223" t="n">
        <v>6</v>
      </c>
      <c r="G23" s="223" t="n">
        <v>1</v>
      </c>
      <c r="H23" s="71" t="n">
        <f aca="false">E23+F23+G23</f>
        <v>210</v>
      </c>
    </row>
    <row r="24" customFormat="false" ht="12.75" hidden="false" customHeight="false" outlineLevel="0" collapsed="false">
      <c r="B24" s="224"/>
      <c r="C24" s="232" t="s">
        <v>13</v>
      </c>
      <c r="D24" s="222" t="n">
        <v>12</v>
      </c>
      <c r="E24" s="223" t="n">
        <v>6</v>
      </c>
      <c r="F24" s="223" t="n">
        <v>0</v>
      </c>
      <c r="G24" s="223" t="n">
        <v>0</v>
      </c>
      <c r="H24" s="71" t="n">
        <f aca="false">E24+F24+G24</f>
        <v>6</v>
      </c>
    </row>
    <row r="25" customFormat="false" ht="12.75" hidden="false" customHeight="false" outlineLevel="0" collapsed="false">
      <c r="B25" s="224" t="s">
        <v>19</v>
      </c>
      <c r="C25" s="232"/>
      <c r="D25" s="222" t="n">
        <v>11</v>
      </c>
      <c r="E25" s="223" t="n">
        <v>8</v>
      </c>
      <c r="F25" s="223" t="n">
        <v>0</v>
      </c>
      <c r="G25" s="223" t="n">
        <v>0</v>
      </c>
      <c r="H25" s="71" t="n">
        <f aca="false">E25+F25+G25</f>
        <v>8</v>
      </c>
    </row>
    <row r="26" customFormat="false" ht="12.75" hidden="false" customHeight="false" outlineLevel="0" collapsed="false">
      <c r="B26" s="224" t="s">
        <v>21</v>
      </c>
      <c r="C26" s="231"/>
      <c r="D26" s="222" t="n">
        <v>10</v>
      </c>
      <c r="E26" s="223" t="n">
        <v>10</v>
      </c>
      <c r="F26" s="223" t="n">
        <v>2</v>
      </c>
      <c r="G26" s="223" t="n">
        <v>0</v>
      </c>
      <c r="H26" s="71" t="n">
        <f aca="false">E26+F26+G26</f>
        <v>12</v>
      </c>
    </row>
    <row r="27" customFormat="false" ht="12.75" hidden="false" customHeight="false" outlineLevel="0" collapsed="false">
      <c r="B27" s="224" t="s">
        <v>13</v>
      </c>
      <c r="C27" s="232"/>
      <c r="D27" s="222" t="n">
        <v>9</v>
      </c>
      <c r="E27" s="223" t="n">
        <v>1</v>
      </c>
      <c r="F27" s="223" t="n">
        <v>0</v>
      </c>
      <c r="G27" s="223" t="n">
        <v>0</v>
      </c>
      <c r="H27" s="71" t="n">
        <f aca="false">E27+F27+G27</f>
        <v>1</v>
      </c>
    </row>
    <row r="28" customFormat="false" ht="12.75" hidden="false" customHeight="false" outlineLevel="0" collapsed="false">
      <c r="B28" s="224" t="s">
        <v>14</v>
      </c>
      <c r="C28" s="232" t="s">
        <v>17</v>
      </c>
      <c r="D28" s="222" t="n">
        <v>8</v>
      </c>
      <c r="E28" s="223" t="n">
        <v>20</v>
      </c>
      <c r="F28" s="223" t="n">
        <v>1</v>
      </c>
      <c r="G28" s="223" t="n">
        <v>1</v>
      </c>
      <c r="H28" s="71" t="n">
        <f aca="false">E28+F28+G28</f>
        <v>22</v>
      </c>
      <c r="O28" s="43" t="n">
        <v>1</v>
      </c>
    </row>
    <row r="29" customFormat="false" ht="12.75" hidden="false" customHeight="false" outlineLevel="0" collapsed="false">
      <c r="B29" s="224" t="s">
        <v>16</v>
      </c>
      <c r="C29" s="232"/>
      <c r="D29" s="222" t="n">
        <v>7</v>
      </c>
      <c r="E29" s="223" t="n">
        <v>14</v>
      </c>
      <c r="F29" s="223" t="n">
        <v>0</v>
      </c>
      <c r="G29" s="223" t="n">
        <v>0</v>
      </c>
      <c r="H29" s="71" t="n">
        <f aca="false">E29+F29+G29</f>
        <v>14</v>
      </c>
    </row>
    <row r="30" customFormat="false" ht="12.75" hidden="false" customHeight="false" outlineLevel="0" collapsed="false">
      <c r="B30" s="224" t="s">
        <v>13</v>
      </c>
      <c r="C30" s="232"/>
      <c r="D30" s="222" t="n">
        <v>6</v>
      </c>
      <c r="E30" s="223" t="n">
        <v>8</v>
      </c>
      <c r="F30" s="223" t="n">
        <v>0</v>
      </c>
      <c r="G30" s="223" t="n">
        <v>0</v>
      </c>
      <c r="H30" s="71" t="n">
        <f aca="false">E30+F30+G30</f>
        <v>8</v>
      </c>
    </row>
    <row r="31" customFormat="false" ht="12.75" hidden="false" customHeight="false" outlineLevel="0" collapsed="false">
      <c r="B31" s="224" t="s">
        <v>22</v>
      </c>
      <c r="C31" s="231"/>
      <c r="D31" s="222" t="n">
        <v>5</v>
      </c>
      <c r="E31" s="223" t="n">
        <v>9</v>
      </c>
      <c r="F31" s="223" t="n">
        <v>0</v>
      </c>
      <c r="G31" s="223" t="n">
        <v>0</v>
      </c>
      <c r="H31" s="71" t="n">
        <f aca="false">E31+F31+G31</f>
        <v>9</v>
      </c>
    </row>
    <row r="32" customFormat="false" ht="12.75" hidden="false" customHeight="false" outlineLevel="0" collapsed="false">
      <c r="B32" s="224"/>
      <c r="C32" s="232"/>
      <c r="D32" s="222" t="n">
        <v>4</v>
      </c>
      <c r="E32" s="223" t="n">
        <v>1</v>
      </c>
      <c r="F32" s="223" t="n">
        <v>0</v>
      </c>
      <c r="G32" s="223" t="n">
        <v>0</v>
      </c>
      <c r="H32" s="71" t="n">
        <f aca="false">E32+F32+G32</f>
        <v>1</v>
      </c>
    </row>
    <row r="33" customFormat="false" ht="12.75" hidden="false" customHeight="false" outlineLevel="0" collapsed="false">
      <c r="B33" s="224"/>
      <c r="C33" s="232" t="s">
        <v>12</v>
      </c>
      <c r="D33" s="222" t="n">
        <v>3</v>
      </c>
      <c r="E33" s="223" t="n">
        <v>0</v>
      </c>
      <c r="F33" s="223" t="n">
        <v>0</v>
      </c>
      <c r="G33" s="223" t="n">
        <v>0</v>
      </c>
      <c r="H33" s="71" t="n">
        <f aca="false">E33+F33+G33</f>
        <v>0</v>
      </c>
    </row>
    <row r="34" customFormat="false" ht="12.75" hidden="false" customHeight="false" outlineLevel="0" collapsed="false">
      <c r="B34" s="224"/>
      <c r="C34" s="232"/>
      <c r="D34" s="222" t="n">
        <v>2</v>
      </c>
      <c r="E34" s="223" t="n">
        <v>15</v>
      </c>
      <c r="F34" s="223" t="n">
        <v>0</v>
      </c>
      <c r="G34" s="223" t="n">
        <v>0</v>
      </c>
      <c r="H34" s="71" t="n">
        <f aca="false">E34+F34+G34</f>
        <v>15</v>
      </c>
    </row>
    <row r="35" customFormat="false" ht="12.75" hidden="false" customHeight="false" outlineLevel="0" collapsed="false">
      <c r="B35" s="226"/>
      <c r="C35" s="233"/>
      <c r="D35" s="220" t="n">
        <v>1</v>
      </c>
      <c r="E35" s="223" t="n">
        <v>0</v>
      </c>
      <c r="F35" s="223" t="n">
        <v>0</v>
      </c>
      <c r="G35" s="223" t="n">
        <v>0</v>
      </c>
      <c r="H35" s="71" t="n">
        <f aca="false">E35+F35+G35</f>
        <v>0</v>
      </c>
    </row>
    <row r="36" customFormat="false" ht="12.75" hidden="false" customHeight="false" outlineLevel="0" collapsed="false">
      <c r="B36" s="228" t="s">
        <v>23</v>
      </c>
      <c r="C36" s="229"/>
      <c r="D36" s="230"/>
      <c r="E36" s="81" t="n">
        <f aca="false">SUM(E23:E35)</f>
        <v>295</v>
      </c>
      <c r="F36" s="81" t="n">
        <f aca="false">SUM(F23:F35)</f>
        <v>9</v>
      </c>
      <c r="G36" s="81" t="n">
        <f aca="false">SUM(G23:G35)</f>
        <v>2</v>
      </c>
      <c r="H36" s="81" t="n">
        <f aca="false">SUM(H23:H35)</f>
        <v>306</v>
      </c>
    </row>
    <row r="37" customFormat="false" ht="12.75" hidden="false" customHeight="true" outlineLevel="0" collapsed="false">
      <c r="B37" s="220"/>
      <c r="C37" s="220"/>
      <c r="D37" s="222" t="n">
        <v>13</v>
      </c>
      <c r="E37" s="223" t="n">
        <v>0</v>
      </c>
      <c r="F37" s="223" t="n">
        <v>0</v>
      </c>
      <c r="G37" s="223" t="n">
        <v>0</v>
      </c>
      <c r="H37" s="71" t="n">
        <f aca="false">E37+F37+G37</f>
        <v>0</v>
      </c>
    </row>
    <row r="38" customFormat="false" ht="12.75" hidden="false" customHeight="false" outlineLevel="0" collapsed="false">
      <c r="B38" s="224" t="s">
        <v>12</v>
      </c>
      <c r="C38" s="232" t="s">
        <v>13</v>
      </c>
      <c r="D38" s="222" t="n">
        <v>12</v>
      </c>
      <c r="E38" s="223" t="n">
        <v>0</v>
      </c>
      <c r="F38" s="223" t="n">
        <v>0</v>
      </c>
      <c r="G38" s="223" t="n">
        <v>0</v>
      </c>
      <c r="H38" s="71" t="n">
        <f aca="false">E38+F38+G38</f>
        <v>0</v>
      </c>
    </row>
    <row r="39" customFormat="false" ht="12.75" hidden="false" customHeight="false" outlineLevel="0" collapsed="false">
      <c r="B39" s="224" t="s">
        <v>24</v>
      </c>
      <c r="C39" s="226"/>
      <c r="D39" s="222" t="n">
        <v>11</v>
      </c>
      <c r="E39" s="223" t="n">
        <v>0</v>
      </c>
      <c r="F39" s="223" t="n">
        <v>0</v>
      </c>
      <c r="G39" s="223" t="n">
        <v>0</v>
      </c>
      <c r="H39" s="71" t="n">
        <f aca="false">E39+F39+G39</f>
        <v>0</v>
      </c>
    </row>
    <row r="40" customFormat="false" ht="12.75" hidden="false" customHeight="false" outlineLevel="0" collapsed="false">
      <c r="B40" s="224" t="s">
        <v>25</v>
      </c>
      <c r="C40" s="232"/>
      <c r="D40" s="222" t="n">
        <v>10</v>
      </c>
      <c r="E40" s="223" t="n">
        <v>0</v>
      </c>
      <c r="F40" s="223" t="n">
        <v>0</v>
      </c>
      <c r="G40" s="223" t="n">
        <v>0</v>
      </c>
      <c r="H40" s="71" t="n">
        <f aca="false">E40+F40+G40</f>
        <v>0</v>
      </c>
    </row>
    <row r="41" customFormat="false" ht="12.75" hidden="false" customHeight="false" outlineLevel="0" collapsed="false">
      <c r="B41" s="224" t="s">
        <v>16</v>
      </c>
      <c r="C41" s="232"/>
      <c r="D41" s="222" t="n">
        <v>9</v>
      </c>
      <c r="E41" s="223" t="n">
        <v>0</v>
      </c>
      <c r="F41" s="223" t="n">
        <v>0</v>
      </c>
      <c r="G41" s="223" t="n">
        <v>0</v>
      </c>
      <c r="H41" s="71" t="n">
        <f aca="false">E41+F41+G41</f>
        <v>0</v>
      </c>
    </row>
    <row r="42" customFormat="false" ht="12.75" hidden="false" customHeight="false" outlineLevel="0" collapsed="false">
      <c r="B42" s="224" t="s">
        <v>15</v>
      </c>
      <c r="C42" s="232" t="s">
        <v>17</v>
      </c>
      <c r="D42" s="222" t="n">
        <v>8</v>
      </c>
      <c r="E42" s="223" t="n">
        <v>0</v>
      </c>
      <c r="F42" s="223" t="n">
        <v>0</v>
      </c>
      <c r="G42" s="223" t="n">
        <v>0</v>
      </c>
      <c r="H42" s="71" t="n">
        <f aca="false">E42+F42+G42</f>
        <v>0</v>
      </c>
    </row>
    <row r="43" customFormat="false" ht="12.75" hidden="false" customHeight="false" outlineLevel="0" collapsed="false">
      <c r="B43" s="224" t="s">
        <v>16</v>
      </c>
      <c r="C43" s="232"/>
      <c r="D43" s="222" t="n">
        <v>7</v>
      </c>
      <c r="E43" s="223" t="n">
        <v>0</v>
      </c>
      <c r="F43" s="223" t="n">
        <v>0</v>
      </c>
      <c r="G43" s="223" t="n">
        <v>0</v>
      </c>
      <c r="H43" s="71" t="n">
        <f aca="false">E43+F43+G43</f>
        <v>0</v>
      </c>
    </row>
    <row r="44" customFormat="false" ht="12.75" hidden="false" customHeight="false" outlineLevel="0" collapsed="false">
      <c r="B44" s="224" t="s">
        <v>12</v>
      </c>
      <c r="C44" s="232"/>
      <c r="D44" s="222" t="n">
        <v>6</v>
      </c>
      <c r="E44" s="223" t="n">
        <v>0</v>
      </c>
      <c r="F44" s="223" t="n">
        <v>0</v>
      </c>
      <c r="G44" s="223" t="n">
        <v>0</v>
      </c>
      <c r="H44" s="71" t="n">
        <f aca="false">E44+F44+G44</f>
        <v>0</v>
      </c>
    </row>
    <row r="45" customFormat="false" ht="12.75" hidden="false" customHeight="false" outlineLevel="0" collapsed="false">
      <c r="B45" s="224" t="s">
        <v>26</v>
      </c>
      <c r="C45" s="220"/>
      <c r="D45" s="222" t="n">
        <v>5</v>
      </c>
      <c r="E45" s="223" t="n">
        <v>0</v>
      </c>
      <c r="F45" s="223" t="n">
        <v>0</v>
      </c>
      <c r="G45" s="223" t="n">
        <v>0</v>
      </c>
      <c r="H45" s="71" t="n">
        <f aca="false">E45+F45+G45</f>
        <v>0</v>
      </c>
    </row>
    <row r="46" customFormat="false" ht="12.75" hidden="false" customHeight="false" outlineLevel="0" collapsed="false">
      <c r="B46" s="224"/>
      <c r="C46" s="232"/>
      <c r="D46" s="222" t="n">
        <v>4</v>
      </c>
      <c r="E46" s="223" t="n">
        <v>0</v>
      </c>
      <c r="F46" s="223" t="n">
        <v>0</v>
      </c>
      <c r="G46" s="223" t="n">
        <v>0</v>
      </c>
      <c r="H46" s="71" t="n">
        <f aca="false">E46+F46+G46</f>
        <v>0</v>
      </c>
    </row>
    <row r="47" customFormat="false" ht="12.75" hidden="false" customHeight="false" outlineLevel="0" collapsed="false">
      <c r="B47" s="224"/>
      <c r="C47" s="232" t="s">
        <v>12</v>
      </c>
      <c r="D47" s="222" t="n">
        <v>3</v>
      </c>
      <c r="E47" s="223" t="n">
        <v>0</v>
      </c>
      <c r="F47" s="223" t="n">
        <v>0</v>
      </c>
      <c r="G47" s="223" t="n">
        <v>0</v>
      </c>
      <c r="H47" s="71" t="n">
        <f aca="false">E47+F47+G47</f>
        <v>0</v>
      </c>
    </row>
    <row r="48" customFormat="false" ht="12.75" hidden="false" customHeight="false" outlineLevel="0" collapsed="false">
      <c r="B48" s="224"/>
      <c r="C48" s="232"/>
      <c r="D48" s="222" t="n">
        <v>2</v>
      </c>
      <c r="E48" s="223" t="n">
        <v>0</v>
      </c>
      <c r="F48" s="223" t="n">
        <v>0</v>
      </c>
      <c r="G48" s="223" t="n">
        <v>0</v>
      </c>
      <c r="H48" s="71" t="n">
        <f aca="false">E48+F48+G48</f>
        <v>0</v>
      </c>
    </row>
    <row r="49" customFormat="false" ht="12.75" hidden="false" customHeight="false" outlineLevel="0" collapsed="false">
      <c r="B49" s="226"/>
      <c r="C49" s="232"/>
      <c r="D49" s="220" t="n">
        <v>1</v>
      </c>
      <c r="E49" s="223" t="n">
        <v>0</v>
      </c>
      <c r="F49" s="223" t="n">
        <v>0</v>
      </c>
      <c r="G49" s="223" t="n">
        <v>0</v>
      </c>
      <c r="H49" s="71" t="n">
        <f aca="false">E49+F49+G49</f>
        <v>0</v>
      </c>
    </row>
    <row r="50" customFormat="false" ht="12.75" hidden="false" customHeight="false" outlineLevel="0" collapsed="false">
      <c r="B50" s="222" t="s">
        <v>27</v>
      </c>
      <c r="C50" s="222"/>
      <c r="D50" s="222"/>
      <c r="E50" s="81" t="n">
        <f aca="false">SUM(E37:E49)</f>
        <v>0</v>
      </c>
      <c r="F50" s="81" t="n">
        <f aca="false">SUM(F37:F49)</f>
        <v>0</v>
      </c>
      <c r="G50" s="81" t="n">
        <f aca="false">SUM(G37:G49)</f>
        <v>0</v>
      </c>
      <c r="H50" s="81" t="n">
        <f aca="false">SUM(H37:H49)</f>
        <v>0</v>
      </c>
    </row>
    <row r="51" customFormat="false" ht="12.75" hidden="false" customHeight="true" outlineLevel="0" collapsed="false">
      <c r="B51" s="234" t="s">
        <v>28</v>
      </c>
      <c r="C51" s="234"/>
      <c r="D51" s="234"/>
      <c r="E51" s="235" t="n">
        <f aca="false">SUM(E22,E36,E50)</f>
        <v>491</v>
      </c>
      <c r="F51" s="235" t="n">
        <f aca="false">SUM(F22,F36,F50)</f>
        <v>25</v>
      </c>
      <c r="G51" s="235" t="n">
        <f aca="false">SUM(G22,G36,G50)</f>
        <v>3</v>
      </c>
      <c r="H51" s="235" t="n">
        <f aca="false">SUM(H22,H36,H50)</f>
        <v>519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44" t="s">
        <v>0</v>
      </c>
      <c r="C1" s="45"/>
      <c r="D1" s="45"/>
      <c r="E1" s="45"/>
      <c r="F1" s="45"/>
      <c r="G1" s="46"/>
      <c r="H1" s="47"/>
      <c r="J1" s="48"/>
      <c r="K1" s="48"/>
      <c r="L1" s="48"/>
      <c r="M1" s="48"/>
      <c r="N1" s="48"/>
    </row>
    <row r="2" customFormat="false" ht="15" hidden="false" customHeight="false" outlineLevel="0" collapsed="false">
      <c r="B2" s="49" t="s">
        <v>35</v>
      </c>
      <c r="C2" s="50"/>
      <c r="D2" s="50"/>
      <c r="E2" s="94" t="s">
        <v>54</v>
      </c>
      <c r="F2" s="50"/>
      <c r="G2" s="50"/>
      <c r="H2" s="51"/>
      <c r="J2" s="48"/>
      <c r="K2" s="48"/>
      <c r="L2" s="48"/>
      <c r="M2" s="48"/>
      <c r="N2" s="48"/>
    </row>
    <row r="3" customFormat="false" ht="12.75" hidden="false" customHeight="false" outlineLevel="0" collapsed="false">
      <c r="B3" s="49" t="s">
        <v>30</v>
      </c>
      <c r="C3" s="52" t="s">
        <v>37</v>
      </c>
      <c r="D3" s="52"/>
      <c r="E3" s="52"/>
      <c r="F3" s="53"/>
      <c r="G3" s="54"/>
      <c r="H3" s="55"/>
    </row>
    <row r="4" customFormat="false" ht="12.75" hidden="false" customHeight="false" outlineLevel="0" collapsed="false">
      <c r="B4" s="56" t="s">
        <v>32</v>
      </c>
      <c r="C4" s="57"/>
      <c r="D4" s="58" t="n">
        <v>44926</v>
      </c>
      <c r="E4" s="59"/>
      <c r="F4" s="59"/>
      <c r="G4" s="60"/>
      <c r="H4" s="61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65" t="s">
        <v>6</v>
      </c>
      <c r="C7" s="65"/>
      <c r="D7" s="65"/>
      <c r="E7" s="65" t="s">
        <v>7</v>
      </c>
      <c r="F7" s="65"/>
      <c r="G7" s="65"/>
      <c r="H7" s="65"/>
    </row>
    <row r="8" customFormat="false" ht="12.75" hidden="false" customHeight="true" outlineLevel="0" collapsed="false">
      <c r="B8" s="65"/>
      <c r="C8" s="65"/>
      <c r="D8" s="65"/>
      <c r="E8" s="65" t="s">
        <v>8</v>
      </c>
      <c r="F8" s="65" t="s">
        <v>9</v>
      </c>
      <c r="G8" s="65" t="s">
        <v>10</v>
      </c>
      <c r="H8" s="65" t="s">
        <v>11</v>
      </c>
    </row>
    <row r="9" customFormat="false" ht="12.75" hidden="false" customHeight="false" outlineLevel="0" collapsed="false">
      <c r="B9" s="66"/>
      <c r="C9" s="67"/>
      <c r="D9" s="68" t="n">
        <v>13</v>
      </c>
      <c r="E9" s="107" t="n">
        <v>178</v>
      </c>
      <c r="F9" s="107" t="n">
        <v>9</v>
      </c>
      <c r="G9" s="107" t="n">
        <v>0</v>
      </c>
      <c r="H9" s="71" t="n">
        <f aca="false">E9+F9+G9</f>
        <v>187</v>
      </c>
    </row>
    <row r="10" customFormat="false" ht="12.75" hidden="false" customHeight="false" outlineLevel="0" collapsed="false">
      <c r="B10" s="72" t="s">
        <v>12</v>
      </c>
      <c r="C10" s="67" t="s">
        <v>13</v>
      </c>
      <c r="D10" s="68" t="n">
        <v>12</v>
      </c>
      <c r="E10" s="107" t="n">
        <v>23</v>
      </c>
      <c r="F10" s="107" t="n">
        <v>2</v>
      </c>
      <c r="G10" s="107" t="n">
        <v>0</v>
      </c>
      <c r="H10" s="71" t="n">
        <f aca="false">E10+F10+G10</f>
        <v>25</v>
      </c>
    </row>
    <row r="11" customFormat="false" ht="12.75" hidden="false" customHeight="false" outlineLevel="0" collapsed="false">
      <c r="B11" s="72" t="s">
        <v>14</v>
      </c>
      <c r="C11" s="67"/>
      <c r="D11" s="68" t="n">
        <v>11</v>
      </c>
      <c r="E11" s="107" t="n">
        <v>18</v>
      </c>
      <c r="F11" s="107" t="n">
        <v>1</v>
      </c>
      <c r="G11" s="107" t="n">
        <v>0</v>
      </c>
      <c r="H11" s="71" t="n">
        <f aca="false">E11+F11+G11</f>
        <v>19</v>
      </c>
    </row>
    <row r="12" customFormat="false" ht="12.75" hidden="false" customHeight="false" outlineLevel="0" collapsed="false">
      <c r="B12" s="72" t="s">
        <v>12</v>
      </c>
      <c r="C12" s="73"/>
      <c r="D12" s="68" t="n">
        <v>10</v>
      </c>
      <c r="E12" s="107" t="n">
        <v>14</v>
      </c>
      <c r="F12" s="107" t="n">
        <v>0</v>
      </c>
      <c r="G12" s="107" t="n">
        <v>0</v>
      </c>
      <c r="H12" s="71" t="n">
        <f aca="false">E12+F12+G12</f>
        <v>14</v>
      </c>
    </row>
    <row r="13" customFormat="false" ht="12.75" hidden="false" customHeight="false" outlineLevel="0" collapsed="false">
      <c r="B13" s="72" t="s">
        <v>15</v>
      </c>
      <c r="C13" s="67"/>
      <c r="D13" s="68" t="n">
        <v>9</v>
      </c>
      <c r="E13" s="107" t="n">
        <v>23</v>
      </c>
      <c r="F13" s="107" t="n">
        <v>0</v>
      </c>
      <c r="G13" s="107" t="n">
        <v>0</v>
      </c>
      <c r="H13" s="71" t="n">
        <f aca="false">E13+F13+G13</f>
        <v>23</v>
      </c>
    </row>
    <row r="14" customFormat="false" ht="12.75" hidden="false" customHeight="false" outlineLevel="0" collapsed="false">
      <c r="B14" s="72" t="s">
        <v>16</v>
      </c>
      <c r="C14" s="67" t="s">
        <v>17</v>
      </c>
      <c r="D14" s="68" t="n">
        <v>8</v>
      </c>
      <c r="E14" s="107" t="n">
        <v>4</v>
      </c>
      <c r="F14" s="107" t="n">
        <v>0</v>
      </c>
      <c r="G14" s="107" t="n">
        <v>0</v>
      </c>
      <c r="H14" s="71" t="n">
        <f aca="false">E14+F14+G14</f>
        <v>4</v>
      </c>
    </row>
    <row r="15" customFormat="false" ht="12.75" hidden="false" customHeight="false" outlineLevel="0" collapsed="false">
      <c r="B15" s="72" t="s">
        <v>18</v>
      </c>
      <c r="C15" s="67"/>
      <c r="D15" s="68" t="n">
        <v>7</v>
      </c>
      <c r="E15" s="107" t="n">
        <v>10</v>
      </c>
      <c r="F15" s="107" t="n">
        <v>2</v>
      </c>
      <c r="G15" s="107" t="n">
        <v>0</v>
      </c>
      <c r="H15" s="71" t="n">
        <f aca="false">E15+F15+G15</f>
        <v>12</v>
      </c>
    </row>
    <row r="16" customFormat="false" ht="12.75" hidden="false" customHeight="false" outlineLevel="0" collapsed="false">
      <c r="B16" s="72" t="s">
        <v>19</v>
      </c>
      <c r="C16" s="67"/>
      <c r="D16" s="68" t="n">
        <v>6</v>
      </c>
      <c r="E16" s="107" t="n">
        <v>3</v>
      </c>
      <c r="F16" s="107" t="n">
        <v>1</v>
      </c>
      <c r="G16" s="107" t="n">
        <v>1</v>
      </c>
      <c r="H16" s="71" t="n">
        <f aca="false">E16+F16+G16</f>
        <v>5</v>
      </c>
    </row>
    <row r="17" customFormat="false" ht="12.75" hidden="false" customHeight="false" outlineLevel="0" collapsed="false">
      <c r="B17" s="72" t="s">
        <v>12</v>
      </c>
      <c r="C17" s="73"/>
      <c r="D17" s="68" t="n">
        <v>5</v>
      </c>
      <c r="E17" s="107" t="n">
        <v>1</v>
      </c>
      <c r="F17" s="107" t="n">
        <v>0</v>
      </c>
      <c r="G17" s="107" t="n">
        <v>0</v>
      </c>
      <c r="H17" s="71" t="n">
        <f aca="false">E17+F17+G17</f>
        <v>1</v>
      </c>
      <c r="L17" s="74"/>
    </row>
    <row r="18" customFormat="false" ht="12.75" hidden="false" customHeight="false" outlineLevel="0" collapsed="false">
      <c r="B18" s="72"/>
      <c r="C18" s="67"/>
      <c r="D18" s="68" t="n">
        <v>4</v>
      </c>
      <c r="E18" s="107" t="n">
        <v>0</v>
      </c>
      <c r="F18" s="107" t="n">
        <v>0</v>
      </c>
      <c r="G18" s="107" t="n">
        <v>0</v>
      </c>
      <c r="H18" s="71" t="n">
        <f aca="false">E18+F18+G18</f>
        <v>0</v>
      </c>
    </row>
    <row r="19" customFormat="false" ht="12.75" hidden="false" customHeight="false" outlineLevel="0" collapsed="false">
      <c r="B19" s="72"/>
      <c r="C19" s="67" t="s">
        <v>12</v>
      </c>
      <c r="D19" s="68" t="n">
        <v>3</v>
      </c>
      <c r="E19" s="107" t="n">
        <v>0</v>
      </c>
      <c r="F19" s="107" t="n">
        <v>0</v>
      </c>
      <c r="G19" s="107" t="n">
        <v>1</v>
      </c>
      <c r="H19" s="71" t="n">
        <f aca="false">E19+F19+G19</f>
        <v>1</v>
      </c>
    </row>
    <row r="20" customFormat="false" ht="12.75" hidden="false" customHeight="false" outlineLevel="0" collapsed="false">
      <c r="B20" s="72"/>
      <c r="C20" s="67"/>
      <c r="D20" s="68" t="n">
        <v>2</v>
      </c>
      <c r="E20" s="107" t="n">
        <v>12</v>
      </c>
      <c r="F20" s="107" t="n">
        <v>0</v>
      </c>
      <c r="G20" s="107" t="n">
        <v>0</v>
      </c>
      <c r="H20" s="71" t="n">
        <f aca="false">E20+F20+G20</f>
        <v>12</v>
      </c>
    </row>
    <row r="21" customFormat="false" ht="12.75" hidden="false" customHeight="false" outlineLevel="0" collapsed="false">
      <c r="B21" s="75"/>
      <c r="C21" s="76"/>
      <c r="D21" s="66" t="n">
        <v>1</v>
      </c>
      <c r="E21" s="107" t="n">
        <v>1</v>
      </c>
      <c r="F21" s="107" t="n">
        <v>0</v>
      </c>
      <c r="G21" s="107" t="n">
        <v>0</v>
      </c>
      <c r="H21" s="71" t="n">
        <f aca="false">E21+F21+G21</f>
        <v>1</v>
      </c>
    </row>
    <row r="22" customFormat="false" ht="15" hidden="false" customHeight="true" outlineLevel="0" collapsed="false">
      <c r="B22" s="77" t="s">
        <v>20</v>
      </c>
      <c r="C22" s="78"/>
      <c r="D22" s="79"/>
      <c r="E22" s="81" t="n">
        <v>287</v>
      </c>
      <c r="F22" s="81" t="n">
        <v>15</v>
      </c>
      <c r="G22" s="81" t="n">
        <v>2</v>
      </c>
      <c r="H22" s="81" t="n">
        <f aca="false">SUM(H9:H21)</f>
        <v>304</v>
      </c>
    </row>
    <row r="23" customFormat="false" ht="12.75" hidden="false" customHeight="false" outlineLevel="0" collapsed="false">
      <c r="B23" s="66"/>
      <c r="C23" s="82"/>
      <c r="D23" s="68" t="n">
        <v>13</v>
      </c>
      <c r="E23" s="107" t="n">
        <v>256</v>
      </c>
      <c r="F23" s="107" t="n">
        <v>4</v>
      </c>
      <c r="G23" s="107" t="n">
        <v>1</v>
      </c>
      <c r="H23" s="71" t="n">
        <f aca="false">E23+F23+G23</f>
        <v>261</v>
      </c>
    </row>
    <row r="24" customFormat="false" ht="12.75" hidden="false" customHeight="false" outlineLevel="0" collapsed="false">
      <c r="B24" s="72"/>
      <c r="C24" s="84" t="s">
        <v>13</v>
      </c>
      <c r="D24" s="68" t="n">
        <v>12</v>
      </c>
      <c r="E24" s="107" t="n">
        <v>19</v>
      </c>
      <c r="F24" s="107" t="n">
        <v>0</v>
      </c>
      <c r="G24" s="107" t="n">
        <v>0</v>
      </c>
      <c r="H24" s="71" t="n">
        <f aca="false">E24+F24+G24</f>
        <v>19</v>
      </c>
    </row>
    <row r="25" customFormat="false" ht="12.75" hidden="false" customHeight="false" outlineLevel="0" collapsed="false">
      <c r="B25" s="72" t="s">
        <v>19</v>
      </c>
      <c r="C25" s="84"/>
      <c r="D25" s="68" t="n">
        <v>11</v>
      </c>
      <c r="E25" s="107" t="n">
        <v>17</v>
      </c>
      <c r="F25" s="107" t="n">
        <v>2</v>
      </c>
      <c r="G25" s="107" t="n">
        <v>0</v>
      </c>
      <c r="H25" s="71" t="n">
        <f aca="false">E25+F25+G25</f>
        <v>19</v>
      </c>
    </row>
    <row r="26" customFormat="false" ht="12.75" hidden="false" customHeight="false" outlineLevel="0" collapsed="false">
      <c r="B26" s="72" t="s">
        <v>21</v>
      </c>
      <c r="C26" s="82"/>
      <c r="D26" s="68" t="n">
        <v>10</v>
      </c>
      <c r="E26" s="107" t="n">
        <v>14</v>
      </c>
      <c r="F26" s="107" t="n">
        <v>0</v>
      </c>
      <c r="G26" s="107" t="n">
        <v>0</v>
      </c>
      <c r="H26" s="71" t="n">
        <f aca="false">E26+F26+G26</f>
        <v>14</v>
      </c>
    </row>
    <row r="27" customFormat="false" ht="12.75" hidden="false" customHeight="false" outlineLevel="0" collapsed="false">
      <c r="B27" s="72" t="s">
        <v>13</v>
      </c>
      <c r="C27" s="84"/>
      <c r="D27" s="68" t="n">
        <v>9</v>
      </c>
      <c r="E27" s="107" t="n">
        <v>15</v>
      </c>
      <c r="F27" s="107" t="n">
        <v>0</v>
      </c>
      <c r="G27" s="107" t="n">
        <v>0</v>
      </c>
      <c r="H27" s="71" t="n">
        <f aca="false">E27+F27+G27</f>
        <v>15</v>
      </c>
    </row>
    <row r="28" customFormat="false" ht="12.75" hidden="false" customHeight="false" outlineLevel="0" collapsed="false">
      <c r="B28" s="72" t="s">
        <v>14</v>
      </c>
      <c r="C28" s="84" t="s">
        <v>17</v>
      </c>
      <c r="D28" s="68" t="n">
        <v>8</v>
      </c>
      <c r="E28" s="107" t="n">
        <v>8</v>
      </c>
      <c r="F28" s="107" t="n">
        <v>0</v>
      </c>
      <c r="G28" s="107" t="n">
        <v>1</v>
      </c>
      <c r="H28" s="71" t="n">
        <f aca="false">E28+F28+G28</f>
        <v>9</v>
      </c>
      <c r="O28" s="43" t="n">
        <v>1</v>
      </c>
    </row>
    <row r="29" customFormat="false" ht="12.75" hidden="false" customHeight="false" outlineLevel="0" collapsed="false">
      <c r="B29" s="72" t="s">
        <v>16</v>
      </c>
      <c r="C29" s="84"/>
      <c r="D29" s="68" t="n">
        <v>7</v>
      </c>
      <c r="E29" s="107" t="n">
        <v>9</v>
      </c>
      <c r="F29" s="107" t="n">
        <v>0</v>
      </c>
      <c r="G29" s="107" t="n">
        <v>0</v>
      </c>
      <c r="H29" s="71" t="n">
        <f aca="false">E29+F29+G29</f>
        <v>9</v>
      </c>
    </row>
    <row r="30" customFormat="false" ht="12.75" hidden="false" customHeight="false" outlineLevel="0" collapsed="false">
      <c r="B30" s="72" t="s">
        <v>13</v>
      </c>
      <c r="C30" s="84"/>
      <c r="D30" s="68" t="n">
        <v>6</v>
      </c>
      <c r="E30" s="107" t="n">
        <v>4</v>
      </c>
      <c r="F30" s="107" t="n">
        <v>1</v>
      </c>
      <c r="G30" s="107" t="n">
        <v>0</v>
      </c>
      <c r="H30" s="71" t="n">
        <f aca="false">E30+F30+G30</f>
        <v>5</v>
      </c>
    </row>
    <row r="31" customFormat="false" ht="12.75" hidden="false" customHeight="false" outlineLevel="0" collapsed="false">
      <c r="B31" s="72" t="s">
        <v>22</v>
      </c>
      <c r="C31" s="82"/>
      <c r="D31" s="68" t="n">
        <v>5</v>
      </c>
      <c r="E31" s="107" t="n">
        <v>4</v>
      </c>
      <c r="F31" s="107" t="n">
        <v>0</v>
      </c>
      <c r="G31" s="107" t="n">
        <v>0</v>
      </c>
      <c r="H31" s="71" t="n">
        <f aca="false">E31+F31+G31</f>
        <v>4</v>
      </c>
    </row>
    <row r="32" customFormat="false" ht="12.75" hidden="false" customHeight="false" outlineLevel="0" collapsed="false">
      <c r="B32" s="72"/>
      <c r="C32" s="84"/>
      <c r="D32" s="68" t="n">
        <v>4</v>
      </c>
      <c r="E32" s="107" t="n">
        <v>0</v>
      </c>
      <c r="F32" s="107" t="n">
        <v>0</v>
      </c>
      <c r="G32" s="107" t="n">
        <v>0</v>
      </c>
      <c r="H32" s="71" t="n">
        <f aca="false">E32+F32+G32</f>
        <v>0</v>
      </c>
    </row>
    <row r="33" customFormat="false" ht="12.75" hidden="false" customHeight="false" outlineLevel="0" collapsed="false">
      <c r="B33" s="72"/>
      <c r="C33" s="84" t="s">
        <v>12</v>
      </c>
      <c r="D33" s="68" t="n">
        <v>3</v>
      </c>
      <c r="E33" s="107" t="n">
        <v>1</v>
      </c>
      <c r="F33" s="107" t="n">
        <v>0</v>
      </c>
      <c r="G33" s="107" t="n">
        <v>0</v>
      </c>
      <c r="H33" s="71" t="n">
        <f aca="false">E33+F33+G33</f>
        <v>1</v>
      </c>
    </row>
    <row r="34" customFormat="false" ht="12.75" hidden="false" customHeight="false" outlineLevel="0" collapsed="false">
      <c r="B34" s="72"/>
      <c r="C34" s="84"/>
      <c r="D34" s="68" t="n">
        <v>2</v>
      </c>
      <c r="E34" s="107" t="n">
        <v>10</v>
      </c>
      <c r="F34" s="107" t="n">
        <v>0</v>
      </c>
      <c r="G34" s="107" t="n">
        <v>0</v>
      </c>
      <c r="H34" s="71" t="n">
        <f aca="false">E34+F34+G34</f>
        <v>10</v>
      </c>
    </row>
    <row r="35" customFormat="false" ht="12.75" hidden="false" customHeight="false" outlineLevel="0" collapsed="false">
      <c r="B35" s="75"/>
      <c r="C35" s="85"/>
      <c r="D35" s="66" t="n">
        <v>1</v>
      </c>
      <c r="E35" s="107" t="n">
        <v>6</v>
      </c>
      <c r="F35" s="107" t="n">
        <v>0</v>
      </c>
      <c r="G35" s="107" t="n">
        <v>0</v>
      </c>
      <c r="H35" s="71" t="n">
        <f aca="false">E35+F35+G35</f>
        <v>6</v>
      </c>
    </row>
    <row r="36" customFormat="false" ht="12.75" hidden="false" customHeight="false" outlineLevel="0" collapsed="false">
      <c r="B36" s="77" t="s">
        <v>23</v>
      </c>
      <c r="C36" s="78"/>
      <c r="D36" s="79"/>
      <c r="E36" s="81" t="n">
        <v>363</v>
      </c>
      <c r="F36" s="81" t="n">
        <v>7</v>
      </c>
      <c r="G36" s="81" t="n">
        <v>2</v>
      </c>
      <c r="H36" s="81" t="n">
        <f aca="false">SUM(H23:H35)</f>
        <v>372</v>
      </c>
    </row>
    <row r="37" customFormat="false" ht="12.75" hidden="false" customHeight="true" outlineLevel="0" collapsed="false">
      <c r="B37" s="66"/>
      <c r="C37" s="66"/>
      <c r="D37" s="68" t="n">
        <v>13</v>
      </c>
      <c r="E37" s="107" t="n">
        <v>0</v>
      </c>
      <c r="F37" s="107" t="n">
        <v>0</v>
      </c>
      <c r="G37" s="107" t="n">
        <v>0</v>
      </c>
      <c r="H37" s="71" t="n">
        <f aca="false">E37+F37+G37</f>
        <v>0</v>
      </c>
    </row>
    <row r="38" customFormat="false" ht="12.75" hidden="false" customHeight="false" outlineLevel="0" collapsed="false">
      <c r="B38" s="72" t="s">
        <v>12</v>
      </c>
      <c r="C38" s="84" t="s">
        <v>13</v>
      </c>
      <c r="D38" s="68" t="n">
        <v>12</v>
      </c>
      <c r="E38" s="107" t="n">
        <v>0</v>
      </c>
      <c r="F38" s="107" t="n">
        <v>0</v>
      </c>
      <c r="G38" s="107" t="n">
        <v>0</v>
      </c>
      <c r="H38" s="71" t="n">
        <f aca="false">E38+F38+G38</f>
        <v>0</v>
      </c>
    </row>
    <row r="39" customFormat="false" ht="12.75" hidden="false" customHeight="false" outlineLevel="0" collapsed="false">
      <c r="B39" s="72" t="s">
        <v>24</v>
      </c>
      <c r="C39" s="75"/>
      <c r="D39" s="68" t="n">
        <v>11</v>
      </c>
      <c r="E39" s="107" t="n">
        <v>0</v>
      </c>
      <c r="F39" s="107" t="n">
        <v>0</v>
      </c>
      <c r="G39" s="107" t="n">
        <v>0</v>
      </c>
      <c r="H39" s="71" t="n">
        <f aca="false">E39+F39+G39</f>
        <v>0</v>
      </c>
    </row>
    <row r="40" customFormat="false" ht="12.75" hidden="false" customHeight="false" outlineLevel="0" collapsed="false">
      <c r="B40" s="72" t="s">
        <v>25</v>
      </c>
      <c r="C40" s="84"/>
      <c r="D40" s="68" t="n">
        <v>10</v>
      </c>
      <c r="E40" s="107" t="n">
        <v>0</v>
      </c>
      <c r="F40" s="107" t="n">
        <v>0</v>
      </c>
      <c r="G40" s="107" t="n">
        <v>0</v>
      </c>
      <c r="H40" s="71" t="n">
        <f aca="false">E40+F40+G40</f>
        <v>0</v>
      </c>
    </row>
    <row r="41" customFormat="false" ht="12.75" hidden="false" customHeight="false" outlineLevel="0" collapsed="false">
      <c r="B41" s="72" t="s">
        <v>16</v>
      </c>
      <c r="C41" s="84"/>
      <c r="D41" s="68" t="n">
        <v>9</v>
      </c>
      <c r="E41" s="107" t="n">
        <v>0</v>
      </c>
      <c r="F41" s="107" t="n">
        <v>0</v>
      </c>
      <c r="G41" s="107" t="n">
        <v>0</v>
      </c>
      <c r="H41" s="71" t="n">
        <f aca="false">E41+F41+G41</f>
        <v>0</v>
      </c>
    </row>
    <row r="42" customFormat="false" ht="12.75" hidden="false" customHeight="false" outlineLevel="0" collapsed="false">
      <c r="B42" s="72" t="s">
        <v>15</v>
      </c>
      <c r="C42" s="84" t="s">
        <v>17</v>
      </c>
      <c r="D42" s="68" t="n">
        <v>8</v>
      </c>
      <c r="E42" s="107" t="n">
        <v>0</v>
      </c>
      <c r="F42" s="107" t="n">
        <v>0</v>
      </c>
      <c r="G42" s="107" t="n">
        <v>0</v>
      </c>
      <c r="H42" s="71" t="n">
        <f aca="false">E42+F42+G42</f>
        <v>0</v>
      </c>
    </row>
    <row r="43" customFormat="false" ht="12.75" hidden="false" customHeight="false" outlineLevel="0" collapsed="false">
      <c r="B43" s="72" t="s">
        <v>16</v>
      </c>
      <c r="C43" s="84"/>
      <c r="D43" s="68" t="n">
        <v>7</v>
      </c>
      <c r="E43" s="107" t="n">
        <v>0</v>
      </c>
      <c r="F43" s="107" t="n">
        <v>0</v>
      </c>
      <c r="G43" s="107" t="n">
        <v>0</v>
      </c>
      <c r="H43" s="71" t="n">
        <f aca="false">E43+F43+G43</f>
        <v>0</v>
      </c>
    </row>
    <row r="44" customFormat="false" ht="12.75" hidden="false" customHeight="false" outlineLevel="0" collapsed="false">
      <c r="B44" s="72" t="s">
        <v>12</v>
      </c>
      <c r="C44" s="84"/>
      <c r="D44" s="68" t="n">
        <v>6</v>
      </c>
      <c r="E44" s="107" t="n">
        <v>0</v>
      </c>
      <c r="F44" s="107" t="n">
        <v>0</v>
      </c>
      <c r="G44" s="107" t="n">
        <v>0</v>
      </c>
      <c r="H44" s="71" t="n">
        <f aca="false">E44+F44+G44</f>
        <v>0</v>
      </c>
    </row>
    <row r="45" customFormat="false" ht="12.75" hidden="false" customHeight="false" outlineLevel="0" collapsed="false">
      <c r="B45" s="72" t="s">
        <v>26</v>
      </c>
      <c r="C45" s="66"/>
      <c r="D45" s="68" t="n">
        <v>5</v>
      </c>
      <c r="E45" s="107" t="n">
        <v>0</v>
      </c>
      <c r="F45" s="107" t="n">
        <v>0</v>
      </c>
      <c r="G45" s="107" t="n">
        <v>0</v>
      </c>
      <c r="H45" s="71" t="n">
        <f aca="false">E45+F45+G45</f>
        <v>0</v>
      </c>
    </row>
    <row r="46" customFormat="false" ht="12.75" hidden="false" customHeight="false" outlineLevel="0" collapsed="false">
      <c r="B46" s="72"/>
      <c r="C46" s="84"/>
      <c r="D46" s="68" t="n">
        <v>4</v>
      </c>
      <c r="E46" s="107" t="n">
        <v>0</v>
      </c>
      <c r="F46" s="107" t="n">
        <v>0</v>
      </c>
      <c r="G46" s="107" t="n">
        <v>0</v>
      </c>
      <c r="H46" s="71" t="n">
        <f aca="false">E46+F46+G46</f>
        <v>0</v>
      </c>
    </row>
    <row r="47" customFormat="false" ht="12.75" hidden="false" customHeight="false" outlineLevel="0" collapsed="false">
      <c r="B47" s="72"/>
      <c r="C47" s="84" t="s">
        <v>12</v>
      </c>
      <c r="D47" s="68" t="n">
        <v>3</v>
      </c>
      <c r="E47" s="107" t="n">
        <v>0</v>
      </c>
      <c r="F47" s="107" t="n">
        <v>0</v>
      </c>
      <c r="G47" s="107" t="n">
        <v>0</v>
      </c>
      <c r="H47" s="71" t="n">
        <f aca="false">E47+F47+G47</f>
        <v>0</v>
      </c>
    </row>
    <row r="48" customFormat="false" ht="12.75" hidden="false" customHeight="false" outlineLevel="0" collapsed="false">
      <c r="B48" s="72"/>
      <c r="C48" s="84"/>
      <c r="D48" s="68" t="n">
        <v>2</v>
      </c>
      <c r="E48" s="107" t="n">
        <v>0</v>
      </c>
      <c r="F48" s="107" t="n">
        <v>0</v>
      </c>
      <c r="G48" s="107" t="n">
        <v>0</v>
      </c>
      <c r="H48" s="71" t="n">
        <f aca="false">E48+F48+G48</f>
        <v>0</v>
      </c>
    </row>
    <row r="49" customFormat="false" ht="12.75" hidden="false" customHeight="false" outlineLevel="0" collapsed="false">
      <c r="B49" s="75"/>
      <c r="C49" s="84"/>
      <c r="D49" s="66" t="n">
        <v>1</v>
      </c>
      <c r="E49" s="107" t="n">
        <v>0</v>
      </c>
      <c r="F49" s="107" t="n">
        <v>0</v>
      </c>
      <c r="G49" s="107" t="n">
        <v>0</v>
      </c>
      <c r="H49" s="71" t="n">
        <f aca="false">E49+F49+G49</f>
        <v>0</v>
      </c>
    </row>
    <row r="50" customFormat="false" ht="12.75" hidden="false" customHeight="false" outlineLevel="0" collapsed="false">
      <c r="B50" s="68" t="s">
        <v>27</v>
      </c>
      <c r="C50" s="68"/>
      <c r="D50" s="68"/>
      <c r="E50" s="81" t="n">
        <f aca="false">SUM(E37:E49)</f>
        <v>0</v>
      </c>
      <c r="F50" s="81" t="n">
        <f aca="false">SUM(F37:F49)</f>
        <v>0</v>
      </c>
      <c r="G50" s="81" t="n">
        <f aca="false">SUM(G37:G49)</f>
        <v>0</v>
      </c>
      <c r="H50" s="81" t="n">
        <f aca="false">SUM(H37:H49)</f>
        <v>0</v>
      </c>
    </row>
    <row r="51" customFormat="false" ht="12.75" hidden="false" customHeight="true" outlineLevel="0" collapsed="false">
      <c r="B51" s="89" t="s">
        <v>28</v>
      </c>
      <c r="C51" s="89"/>
      <c r="D51" s="89"/>
      <c r="E51" s="91" t="n">
        <f aca="false">SUM(E22,E36,E50)</f>
        <v>650</v>
      </c>
      <c r="F51" s="91" t="n">
        <f aca="false">SUM(F22,F36,F50)</f>
        <v>22</v>
      </c>
      <c r="G51" s="91" t="n">
        <f aca="false">SUM(G22,G36,G50)</f>
        <v>4</v>
      </c>
      <c r="H51" s="91" t="n">
        <f aca="false">SUM(H22,H36,H50)</f>
        <v>676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44" t="s">
        <v>0</v>
      </c>
      <c r="C1" s="45"/>
      <c r="D1" s="45"/>
      <c r="E1" s="45"/>
      <c r="F1" s="45"/>
      <c r="G1" s="46"/>
      <c r="H1" s="47"/>
      <c r="J1" s="48"/>
      <c r="K1" s="48"/>
      <c r="L1" s="48"/>
      <c r="M1" s="48"/>
      <c r="N1" s="48"/>
    </row>
    <row r="2" customFormat="false" ht="15" hidden="false" customHeight="false" outlineLevel="0" collapsed="false">
      <c r="B2" s="49" t="s">
        <v>29</v>
      </c>
      <c r="C2" s="50"/>
      <c r="D2" s="50"/>
      <c r="E2" s="50"/>
      <c r="F2" s="50"/>
      <c r="G2" s="50"/>
      <c r="H2" s="51"/>
      <c r="J2" s="48"/>
      <c r="K2" s="48"/>
      <c r="L2" s="48"/>
      <c r="M2" s="48"/>
      <c r="N2" s="48"/>
    </row>
    <row r="3" customFormat="false" ht="12.75" hidden="false" customHeight="false" outlineLevel="0" collapsed="false">
      <c r="B3" s="49" t="s">
        <v>30</v>
      </c>
      <c r="C3" s="52" t="s">
        <v>31</v>
      </c>
      <c r="D3" s="52"/>
      <c r="E3" s="52"/>
      <c r="F3" s="53"/>
      <c r="G3" s="54"/>
      <c r="H3" s="55"/>
    </row>
    <row r="4" customFormat="false" ht="12.75" hidden="false" customHeight="false" outlineLevel="0" collapsed="false">
      <c r="B4" s="56" t="s">
        <v>32</v>
      </c>
      <c r="C4" s="57"/>
      <c r="D4" s="58" t="n">
        <v>44926</v>
      </c>
      <c r="E4" s="59"/>
      <c r="F4" s="59"/>
      <c r="G4" s="60"/>
      <c r="H4" s="61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65" t="s">
        <v>6</v>
      </c>
      <c r="C7" s="65"/>
      <c r="D7" s="65"/>
      <c r="E7" s="65" t="s">
        <v>7</v>
      </c>
      <c r="F7" s="65"/>
      <c r="G7" s="65"/>
      <c r="H7" s="65"/>
    </row>
    <row r="8" customFormat="false" ht="12.75" hidden="false" customHeight="true" outlineLevel="0" collapsed="false">
      <c r="B8" s="65"/>
      <c r="C8" s="65"/>
      <c r="D8" s="65"/>
      <c r="E8" s="65" t="s">
        <v>8</v>
      </c>
      <c r="F8" s="65" t="s">
        <v>9</v>
      </c>
      <c r="G8" s="65" t="s">
        <v>10</v>
      </c>
      <c r="H8" s="65" t="s">
        <v>11</v>
      </c>
    </row>
    <row r="9" customFormat="false" ht="12.75" hidden="false" customHeight="false" outlineLevel="0" collapsed="false">
      <c r="B9" s="66"/>
      <c r="C9" s="67"/>
      <c r="D9" s="68" t="n">
        <v>13</v>
      </c>
      <c r="E9" s="69" t="n">
        <v>405</v>
      </c>
      <c r="F9" s="70" t="n">
        <v>44</v>
      </c>
      <c r="G9" s="69" t="n">
        <v>2</v>
      </c>
      <c r="H9" s="71" t="n">
        <f aca="false">E9+F9+G9</f>
        <v>451</v>
      </c>
    </row>
    <row r="10" customFormat="false" ht="12.75" hidden="false" customHeight="false" outlineLevel="0" collapsed="false">
      <c r="B10" s="72" t="s">
        <v>12</v>
      </c>
      <c r="C10" s="67" t="s">
        <v>13</v>
      </c>
      <c r="D10" s="68" t="n">
        <v>12</v>
      </c>
      <c r="E10" s="69" t="n">
        <v>30</v>
      </c>
      <c r="F10" s="69" t="n">
        <v>1</v>
      </c>
      <c r="G10" s="69" t="n">
        <v>0</v>
      </c>
      <c r="H10" s="71" t="n">
        <f aca="false">E10+F10+G10</f>
        <v>31</v>
      </c>
    </row>
    <row r="11" customFormat="false" ht="12.75" hidden="false" customHeight="false" outlineLevel="0" collapsed="false">
      <c r="B11" s="72" t="s">
        <v>14</v>
      </c>
      <c r="C11" s="67"/>
      <c r="D11" s="68" t="n">
        <v>11</v>
      </c>
      <c r="E11" s="69" t="n">
        <v>20</v>
      </c>
      <c r="F11" s="70" t="n">
        <v>2</v>
      </c>
      <c r="G11" s="69" t="n">
        <v>0</v>
      </c>
      <c r="H11" s="71" t="n">
        <f aca="false">E11+F11+G11</f>
        <v>22</v>
      </c>
    </row>
    <row r="12" customFormat="false" ht="12.75" hidden="false" customHeight="false" outlineLevel="0" collapsed="false">
      <c r="B12" s="72" t="s">
        <v>12</v>
      </c>
      <c r="C12" s="73"/>
      <c r="D12" s="68" t="n">
        <v>10</v>
      </c>
      <c r="E12" s="69" t="n">
        <v>53</v>
      </c>
      <c r="F12" s="69" t="n">
        <v>1</v>
      </c>
      <c r="G12" s="69" t="n">
        <v>0</v>
      </c>
      <c r="H12" s="71" t="n">
        <f aca="false">E12+F12+G12</f>
        <v>54</v>
      </c>
    </row>
    <row r="13" customFormat="false" ht="12.75" hidden="false" customHeight="false" outlineLevel="0" collapsed="false">
      <c r="B13" s="72" t="s">
        <v>15</v>
      </c>
      <c r="C13" s="67"/>
      <c r="D13" s="68" t="n">
        <v>9</v>
      </c>
      <c r="E13" s="69" t="n">
        <v>62</v>
      </c>
      <c r="F13" s="70" t="n">
        <v>5</v>
      </c>
      <c r="G13" s="69" t="n">
        <v>1</v>
      </c>
      <c r="H13" s="71" t="n">
        <f aca="false">E13+F13+G13</f>
        <v>68</v>
      </c>
    </row>
    <row r="14" customFormat="false" ht="12.75" hidden="false" customHeight="false" outlineLevel="0" collapsed="false">
      <c r="B14" s="72" t="s">
        <v>16</v>
      </c>
      <c r="C14" s="67" t="s">
        <v>17</v>
      </c>
      <c r="D14" s="68" t="n">
        <v>8</v>
      </c>
      <c r="E14" s="69" t="n">
        <v>26</v>
      </c>
      <c r="F14" s="69" t="n">
        <v>3</v>
      </c>
      <c r="G14" s="69" t="n">
        <v>0</v>
      </c>
      <c r="H14" s="71" t="n">
        <f aca="false">E14+F14+G14</f>
        <v>29</v>
      </c>
    </row>
    <row r="15" customFormat="false" ht="12.75" hidden="false" customHeight="false" outlineLevel="0" collapsed="false">
      <c r="B15" s="72" t="s">
        <v>18</v>
      </c>
      <c r="C15" s="67"/>
      <c r="D15" s="68" t="n">
        <v>7</v>
      </c>
      <c r="E15" s="69" t="n">
        <v>21</v>
      </c>
      <c r="F15" s="70" t="n">
        <v>2</v>
      </c>
      <c r="G15" s="69" t="n">
        <v>1</v>
      </c>
      <c r="H15" s="71" t="n">
        <f aca="false">E15+F15+G15</f>
        <v>24</v>
      </c>
    </row>
    <row r="16" customFormat="false" ht="12.75" hidden="false" customHeight="false" outlineLevel="0" collapsed="false">
      <c r="B16" s="72" t="s">
        <v>19</v>
      </c>
      <c r="C16" s="67"/>
      <c r="D16" s="68" t="n">
        <v>6</v>
      </c>
      <c r="E16" s="69" t="n">
        <v>6</v>
      </c>
      <c r="F16" s="69" t="n">
        <v>0</v>
      </c>
      <c r="G16" s="69" t="n">
        <v>1</v>
      </c>
      <c r="H16" s="71" t="n">
        <f aca="false">E16+F16+G16</f>
        <v>7</v>
      </c>
    </row>
    <row r="17" customFormat="false" ht="12.75" hidden="false" customHeight="false" outlineLevel="0" collapsed="false">
      <c r="B17" s="72" t="s">
        <v>12</v>
      </c>
      <c r="C17" s="73"/>
      <c r="D17" s="68" t="n">
        <v>5</v>
      </c>
      <c r="E17" s="69" t="n">
        <v>16</v>
      </c>
      <c r="F17" s="70" t="n">
        <v>1</v>
      </c>
      <c r="G17" s="69" t="n">
        <v>0</v>
      </c>
      <c r="H17" s="71" t="n">
        <f aca="false">E17+F17+G17</f>
        <v>17</v>
      </c>
      <c r="L17" s="74"/>
    </row>
    <row r="18" customFormat="false" ht="12.75" hidden="false" customHeight="false" outlineLevel="0" collapsed="false">
      <c r="B18" s="72"/>
      <c r="C18" s="67"/>
      <c r="D18" s="68" t="n">
        <v>4</v>
      </c>
      <c r="E18" s="69" t="n">
        <v>10</v>
      </c>
      <c r="F18" s="69" t="n">
        <v>0</v>
      </c>
      <c r="G18" s="69" t="n">
        <v>1</v>
      </c>
      <c r="H18" s="71" t="n">
        <f aca="false">E18+F18+G18</f>
        <v>11</v>
      </c>
    </row>
    <row r="19" customFormat="false" ht="12.75" hidden="false" customHeight="false" outlineLevel="0" collapsed="false">
      <c r="B19" s="72"/>
      <c r="C19" s="67" t="s">
        <v>12</v>
      </c>
      <c r="D19" s="68" t="n">
        <v>3</v>
      </c>
      <c r="E19" s="69" t="n">
        <v>8</v>
      </c>
      <c r="F19" s="70" t="n">
        <v>1</v>
      </c>
      <c r="G19" s="69" t="n">
        <v>0</v>
      </c>
      <c r="H19" s="71" t="n">
        <f aca="false">E19+F19+G19</f>
        <v>9</v>
      </c>
    </row>
    <row r="20" customFormat="false" ht="12.75" hidden="false" customHeight="false" outlineLevel="0" collapsed="false">
      <c r="B20" s="72"/>
      <c r="C20" s="67"/>
      <c r="D20" s="68" t="n">
        <v>2</v>
      </c>
      <c r="E20" s="69" t="n">
        <v>30</v>
      </c>
      <c r="F20" s="69" t="n">
        <v>0</v>
      </c>
      <c r="G20" s="69" t="n">
        <v>0</v>
      </c>
      <c r="H20" s="71" t="n">
        <f aca="false">E20+F20+G20</f>
        <v>30</v>
      </c>
    </row>
    <row r="21" customFormat="false" ht="12.75" hidden="false" customHeight="false" outlineLevel="0" collapsed="false">
      <c r="B21" s="75"/>
      <c r="C21" s="76"/>
      <c r="D21" s="66" t="n">
        <v>1</v>
      </c>
      <c r="E21" s="69" t="n">
        <v>19</v>
      </c>
      <c r="F21" s="70" t="n">
        <v>1</v>
      </c>
      <c r="G21" s="69" t="n">
        <v>0</v>
      </c>
      <c r="H21" s="71" t="n">
        <f aca="false">E21+F21+G21</f>
        <v>20</v>
      </c>
    </row>
    <row r="22" customFormat="false" ht="15" hidden="false" customHeight="true" outlineLevel="0" collapsed="false">
      <c r="B22" s="77" t="s">
        <v>20</v>
      </c>
      <c r="C22" s="78"/>
      <c r="D22" s="79"/>
      <c r="E22" s="80" t="n">
        <f aca="false">SUM(E9:E21)</f>
        <v>706</v>
      </c>
      <c r="F22" s="80" t="n">
        <f aca="false">SUM(F9:F21)</f>
        <v>61</v>
      </c>
      <c r="G22" s="80" t="n">
        <f aca="false">SUM(G9:G21)</f>
        <v>6</v>
      </c>
      <c r="H22" s="81" t="n">
        <f aca="false">SUM(H9:H21)</f>
        <v>773</v>
      </c>
    </row>
    <row r="23" customFormat="false" ht="12.75" hidden="false" customHeight="false" outlineLevel="0" collapsed="false">
      <c r="B23" s="66"/>
      <c r="C23" s="82"/>
      <c r="D23" s="68" t="n">
        <v>13</v>
      </c>
      <c r="E23" s="69" t="n">
        <v>660</v>
      </c>
      <c r="F23" s="70" t="n">
        <v>52</v>
      </c>
      <c r="G23" s="83" t="n">
        <v>3</v>
      </c>
      <c r="H23" s="71" t="n">
        <f aca="false">E23+F23+G23</f>
        <v>715</v>
      </c>
    </row>
    <row r="24" customFormat="false" ht="12.75" hidden="false" customHeight="false" outlineLevel="0" collapsed="false">
      <c r="B24" s="72"/>
      <c r="C24" s="84" t="s">
        <v>13</v>
      </c>
      <c r="D24" s="68" t="n">
        <v>12</v>
      </c>
      <c r="E24" s="69" t="n">
        <v>43</v>
      </c>
      <c r="F24" s="69" t="n">
        <v>1</v>
      </c>
      <c r="G24" s="83" t="n">
        <v>2</v>
      </c>
      <c r="H24" s="71" t="n">
        <f aca="false">E24+F24+G24</f>
        <v>46</v>
      </c>
    </row>
    <row r="25" customFormat="false" ht="12.75" hidden="false" customHeight="false" outlineLevel="0" collapsed="false">
      <c r="B25" s="72" t="s">
        <v>19</v>
      </c>
      <c r="C25" s="84"/>
      <c r="D25" s="68" t="n">
        <v>11</v>
      </c>
      <c r="E25" s="69" t="n">
        <v>20</v>
      </c>
      <c r="F25" s="70" t="n">
        <v>1</v>
      </c>
      <c r="G25" s="83" t="n">
        <v>0</v>
      </c>
      <c r="H25" s="71" t="n">
        <f aca="false">E25+F25+G25</f>
        <v>21</v>
      </c>
    </row>
    <row r="26" customFormat="false" ht="12.75" hidden="false" customHeight="false" outlineLevel="0" collapsed="false">
      <c r="B26" s="72" t="s">
        <v>21</v>
      </c>
      <c r="C26" s="82"/>
      <c r="D26" s="68" t="n">
        <v>10</v>
      </c>
      <c r="E26" s="69" t="n">
        <v>75</v>
      </c>
      <c r="F26" s="69" t="n">
        <v>6</v>
      </c>
      <c r="G26" s="83" t="n">
        <v>0</v>
      </c>
      <c r="H26" s="71" t="n">
        <f aca="false">E26+F26+G26</f>
        <v>81</v>
      </c>
    </row>
    <row r="27" customFormat="false" ht="12.75" hidden="false" customHeight="false" outlineLevel="0" collapsed="false">
      <c r="B27" s="72" t="s">
        <v>13</v>
      </c>
      <c r="C27" s="84"/>
      <c r="D27" s="68" t="n">
        <v>9</v>
      </c>
      <c r="E27" s="69" t="n">
        <v>64</v>
      </c>
      <c r="F27" s="70" t="n">
        <v>3</v>
      </c>
      <c r="G27" s="83" t="n">
        <v>0</v>
      </c>
      <c r="H27" s="71" t="n">
        <f aca="false">E27+F27+G27</f>
        <v>67</v>
      </c>
    </row>
    <row r="28" customFormat="false" ht="12.75" hidden="false" customHeight="false" outlineLevel="0" collapsed="false">
      <c r="B28" s="72" t="s">
        <v>14</v>
      </c>
      <c r="C28" s="84" t="s">
        <v>17</v>
      </c>
      <c r="D28" s="68" t="n">
        <v>8</v>
      </c>
      <c r="E28" s="69" t="n">
        <v>65</v>
      </c>
      <c r="F28" s="69" t="n">
        <v>3</v>
      </c>
      <c r="G28" s="83" t="n">
        <v>2</v>
      </c>
      <c r="H28" s="71" t="n">
        <f aca="false">E28+F28+G28</f>
        <v>70</v>
      </c>
      <c r="O28" s="43" t="n">
        <v>1</v>
      </c>
    </row>
    <row r="29" customFormat="false" ht="12.75" hidden="false" customHeight="false" outlineLevel="0" collapsed="false">
      <c r="B29" s="72" t="s">
        <v>16</v>
      </c>
      <c r="C29" s="84"/>
      <c r="D29" s="68" t="n">
        <v>7</v>
      </c>
      <c r="E29" s="69" t="n">
        <v>54</v>
      </c>
      <c r="F29" s="70" t="n">
        <v>6</v>
      </c>
      <c r="G29" s="83" t="n">
        <v>1</v>
      </c>
      <c r="H29" s="71" t="n">
        <f aca="false">E29+F29+G29</f>
        <v>61</v>
      </c>
    </row>
    <row r="30" customFormat="false" ht="12.75" hidden="false" customHeight="false" outlineLevel="0" collapsed="false">
      <c r="B30" s="72" t="s">
        <v>13</v>
      </c>
      <c r="C30" s="84"/>
      <c r="D30" s="68" t="n">
        <v>6</v>
      </c>
      <c r="E30" s="69" t="n">
        <v>34</v>
      </c>
      <c r="F30" s="69" t="n">
        <v>1</v>
      </c>
      <c r="G30" s="83" t="n">
        <v>0</v>
      </c>
      <c r="H30" s="71" t="n">
        <f aca="false">E30+F30+G30</f>
        <v>35</v>
      </c>
    </row>
    <row r="31" customFormat="false" ht="12.75" hidden="false" customHeight="false" outlineLevel="0" collapsed="false">
      <c r="B31" s="72" t="s">
        <v>22</v>
      </c>
      <c r="C31" s="82"/>
      <c r="D31" s="68" t="n">
        <v>5</v>
      </c>
      <c r="E31" s="69" t="n">
        <v>45</v>
      </c>
      <c r="F31" s="70" t="n">
        <v>4</v>
      </c>
      <c r="G31" s="83" t="n">
        <v>1</v>
      </c>
      <c r="H31" s="71" t="n">
        <f aca="false">E31+F31+G31</f>
        <v>50</v>
      </c>
    </row>
    <row r="32" customFormat="false" ht="12.75" hidden="false" customHeight="false" outlineLevel="0" collapsed="false">
      <c r="B32" s="72"/>
      <c r="C32" s="84"/>
      <c r="D32" s="68" t="n">
        <v>4</v>
      </c>
      <c r="E32" s="69" t="n">
        <v>29</v>
      </c>
      <c r="F32" s="69" t="n">
        <v>0</v>
      </c>
      <c r="G32" s="83" t="n">
        <v>0</v>
      </c>
      <c r="H32" s="71" t="n">
        <f aca="false">E32+F32+G32</f>
        <v>29</v>
      </c>
    </row>
    <row r="33" customFormat="false" ht="12.75" hidden="false" customHeight="false" outlineLevel="0" collapsed="false">
      <c r="B33" s="72"/>
      <c r="C33" s="84" t="s">
        <v>12</v>
      </c>
      <c r="D33" s="68" t="n">
        <v>3</v>
      </c>
      <c r="E33" s="69" t="n">
        <v>22</v>
      </c>
      <c r="F33" s="70" t="n">
        <v>1</v>
      </c>
      <c r="G33" s="83" t="n">
        <v>0</v>
      </c>
      <c r="H33" s="71" t="n">
        <f aca="false">E33+F33+G33</f>
        <v>23</v>
      </c>
    </row>
    <row r="34" customFormat="false" ht="12.75" hidden="false" customHeight="false" outlineLevel="0" collapsed="false">
      <c r="B34" s="72"/>
      <c r="C34" s="84"/>
      <c r="D34" s="68" t="n">
        <v>2</v>
      </c>
      <c r="E34" s="69" t="n">
        <v>54</v>
      </c>
      <c r="F34" s="69" t="n">
        <v>0</v>
      </c>
      <c r="G34" s="83" t="n">
        <v>0</v>
      </c>
      <c r="H34" s="71" t="n">
        <f aca="false">E34+F34+G34</f>
        <v>54</v>
      </c>
    </row>
    <row r="35" customFormat="false" ht="12.75" hidden="false" customHeight="false" outlineLevel="0" collapsed="false">
      <c r="B35" s="75"/>
      <c r="C35" s="85"/>
      <c r="D35" s="66" t="n">
        <v>1</v>
      </c>
      <c r="E35" s="69" t="n">
        <v>52</v>
      </c>
      <c r="F35" s="70" t="n">
        <v>1</v>
      </c>
      <c r="G35" s="83" t="n">
        <v>0</v>
      </c>
      <c r="H35" s="71" t="n">
        <f aca="false">E35+F35+G35</f>
        <v>53</v>
      </c>
    </row>
    <row r="36" customFormat="false" ht="12.75" hidden="false" customHeight="false" outlineLevel="0" collapsed="false">
      <c r="B36" s="77" t="s">
        <v>23</v>
      </c>
      <c r="C36" s="78"/>
      <c r="D36" s="79"/>
      <c r="E36" s="80" t="n">
        <f aca="false">SUM(E23:E35)</f>
        <v>1217</v>
      </c>
      <c r="F36" s="80" t="n">
        <f aca="false">SUM(F23:F35)</f>
        <v>79</v>
      </c>
      <c r="G36" s="80" t="n">
        <f aca="false">SUM(G23:G35)</f>
        <v>9</v>
      </c>
      <c r="H36" s="81" t="n">
        <f aca="false">SUM(H23:H35)</f>
        <v>1305</v>
      </c>
    </row>
    <row r="37" customFormat="false" ht="12.75" hidden="false" customHeight="true" outlineLevel="0" collapsed="false">
      <c r="B37" s="66"/>
      <c r="C37" s="66"/>
      <c r="D37" s="68" t="n">
        <v>13</v>
      </c>
      <c r="E37" s="86" t="n">
        <v>0</v>
      </c>
      <c r="F37" s="86" t="n">
        <v>0</v>
      </c>
      <c r="G37" s="87" t="n">
        <v>0</v>
      </c>
      <c r="H37" s="71" t="n">
        <f aca="false">E37+F37+G37</f>
        <v>0</v>
      </c>
    </row>
    <row r="38" customFormat="false" ht="12.75" hidden="false" customHeight="false" outlineLevel="0" collapsed="false">
      <c r="B38" s="72" t="s">
        <v>12</v>
      </c>
      <c r="C38" s="84" t="s">
        <v>13</v>
      </c>
      <c r="D38" s="68" t="n">
        <v>12</v>
      </c>
      <c r="E38" s="86" t="n">
        <v>0</v>
      </c>
      <c r="F38" s="86" t="n">
        <v>0</v>
      </c>
      <c r="G38" s="87" t="n">
        <v>0</v>
      </c>
      <c r="H38" s="71" t="n">
        <f aca="false">E38+F38+G38</f>
        <v>0</v>
      </c>
    </row>
    <row r="39" customFormat="false" ht="12.75" hidden="false" customHeight="false" outlineLevel="0" collapsed="false">
      <c r="B39" s="72" t="s">
        <v>24</v>
      </c>
      <c r="C39" s="75"/>
      <c r="D39" s="68" t="n">
        <v>11</v>
      </c>
      <c r="E39" s="86" t="n">
        <v>0</v>
      </c>
      <c r="F39" s="86" t="n">
        <v>0</v>
      </c>
      <c r="G39" s="87" t="n">
        <v>0</v>
      </c>
      <c r="H39" s="71" t="n">
        <f aca="false">E39+F39+G39</f>
        <v>0</v>
      </c>
    </row>
    <row r="40" customFormat="false" ht="12.75" hidden="false" customHeight="false" outlineLevel="0" collapsed="false">
      <c r="B40" s="72" t="s">
        <v>25</v>
      </c>
      <c r="C40" s="84"/>
      <c r="D40" s="68" t="n">
        <v>10</v>
      </c>
      <c r="E40" s="86" t="n">
        <v>0</v>
      </c>
      <c r="F40" s="86" t="n">
        <v>0</v>
      </c>
      <c r="G40" s="87" t="n">
        <v>0</v>
      </c>
      <c r="H40" s="71" t="n">
        <f aca="false">E40+F40+G40</f>
        <v>0</v>
      </c>
    </row>
    <row r="41" customFormat="false" ht="12.75" hidden="false" customHeight="false" outlineLevel="0" collapsed="false">
      <c r="B41" s="72" t="s">
        <v>16</v>
      </c>
      <c r="C41" s="84"/>
      <c r="D41" s="68" t="n">
        <v>9</v>
      </c>
      <c r="E41" s="86" t="n">
        <v>0</v>
      </c>
      <c r="F41" s="86" t="n">
        <v>0</v>
      </c>
      <c r="G41" s="87" t="n">
        <v>0</v>
      </c>
      <c r="H41" s="71" t="n">
        <f aca="false">E41+F41+G41</f>
        <v>0</v>
      </c>
    </row>
    <row r="42" customFormat="false" ht="12.75" hidden="false" customHeight="false" outlineLevel="0" collapsed="false">
      <c r="B42" s="72" t="s">
        <v>15</v>
      </c>
      <c r="C42" s="84" t="s">
        <v>17</v>
      </c>
      <c r="D42" s="68" t="n">
        <v>8</v>
      </c>
      <c r="E42" s="86" t="n">
        <v>0</v>
      </c>
      <c r="F42" s="86" t="n">
        <v>0</v>
      </c>
      <c r="G42" s="87" t="n">
        <v>0</v>
      </c>
      <c r="H42" s="71" t="n">
        <f aca="false">E42+F42+G42</f>
        <v>0</v>
      </c>
    </row>
    <row r="43" customFormat="false" ht="12.75" hidden="false" customHeight="false" outlineLevel="0" collapsed="false">
      <c r="B43" s="72" t="s">
        <v>16</v>
      </c>
      <c r="C43" s="84"/>
      <c r="D43" s="68" t="n">
        <v>7</v>
      </c>
      <c r="E43" s="86" t="n">
        <v>0</v>
      </c>
      <c r="F43" s="86" t="n">
        <v>0</v>
      </c>
      <c r="G43" s="87" t="n">
        <v>0</v>
      </c>
      <c r="H43" s="71" t="n">
        <f aca="false">E43+F43+G43</f>
        <v>0</v>
      </c>
    </row>
    <row r="44" customFormat="false" ht="12.75" hidden="false" customHeight="false" outlineLevel="0" collapsed="false">
      <c r="B44" s="72" t="s">
        <v>12</v>
      </c>
      <c r="C44" s="84"/>
      <c r="D44" s="68" t="n">
        <v>6</v>
      </c>
      <c r="E44" s="86" t="n">
        <v>0</v>
      </c>
      <c r="F44" s="86" t="n">
        <v>0</v>
      </c>
      <c r="G44" s="87" t="n">
        <v>0</v>
      </c>
      <c r="H44" s="71" t="n">
        <f aca="false">E44+F44+G44</f>
        <v>0</v>
      </c>
    </row>
    <row r="45" customFormat="false" ht="12.75" hidden="false" customHeight="false" outlineLevel="0" collapsed="false">
      <c r="B45" s="72" t="s">
        <v>26</v>
      </c>
      <c r="C45" s="66"/>
      <c r="D45" s="68" t="n">
        <v>5</v>
      </c>
      <c r="E45" s="86" t="n">
        <v>0</v>
      </c>
      <c r="F45" s="86" t="n">
        <v>0</v>
      </c>
      <c r="G45" s="87" t="n">
        <v>0</v>
      </c>
      <c r="H45" s="71" t="n">
        <f aca="false">E45+F45+G45</f>
        <v>0</v>
      </c>
    </row>
    <row r="46" customFormat="false" ht="12.75" hidden="false" customHeight="false" outlineLevel="0" collapsed="false">
      <c r="B46" s="72"/>
      <c r="C46" s="84"/>
      <c r="D46" s="68" t="n">
        <v>4</v>
      </c>
      <c r="E46" s="86" t="n">
        <v>0</v>
      </c>
      <c r="F46" s="86" t="n">
        <v>0</v>
      </c>
      <c r="G46" s="87" t="n">
        <v>0</v>
      </c>
      <c r="H46" s="71" t="n">
        <f aca="false">E46+F46+G46</f>
        <v>0</v>
      </c>
    </row>
    <row r="47" customFormat="false" ht="12.75" hidden="false" customHeight="false" outlineLevel="0" collapsed="false">
      <c r="B47" s="72"/>
      <c r="C47" s="84" t="s">
        <v>12</v>
      </c>
      <c r="D47" s="68" t="n">
        <v>3</v>
      </c>
      <c r="E47" s="86" t="n">
        <v>0</v>
      </c>
      <c r="F47" s="86" t="n">
        <v>0</v>
      </c>
      <c r="G47" s="87" t="n">
        <v>0</v>
      </c>
      <c r="H47" s="71" t="n">
        <f aca="false">E47+F47+G47</f>
        <v>0</v>
      </c>
    </row>
    <row r="48" customFormat="false" ht="12.75" hidden="false" customHeight="false" outlineLevel="0" collapsed="false">
      <c r="B48" s="72"/>
      <c r="C48" s="84"/>
      <c r="D48" s="68" t="n">
        <v>2</v>
      </c>
      <c r="E48" s="86" t="n">
        <v>0</v>
      </c>
      <c r="F48" s="86" t="n">
        <v>0</v>
      </c>
      <c r="G48" s="87" t="n">
        <v>0</v>
      </c>
      <c r="H48" s="71" t="n">
        <f aca="false">E48+F48+G48</f>
        <v>0</v>
      </c>
    </row>
    <row r="49" customFormat="false" ht="12.75" hidden="false" customHeight="false" outlineLevel="0" collapsed="false">
      <c r="B49" s="75"/>
      <c r="C49" s="84"/>
      <c r="D49" s="66" t="n">
        <v>1</v>
      </c>
      <c r="E49" s="86" t="n">
        <v>0</v>
      </c>
      <c r="F49" s="86" t="n">
        <v>0</v>
      </c>
      <c r="G49" s="88" t="n">
        <v>0</v>
      </c>
      <c r="H49" s="71" t="n">
        <f aca="false">E49+F49+G49</f>
        <v>0</v>
      </c>
    </row>
    <row r="50" customFormat="false" ht="12.75" hidden="false" customHeight="false" outlineLevel="0" collapsed="false">
      <c r="B50" s="68" t="s">
        <v>27</v>
      </c>
      <c r="C50" s="68"/>
      <c r="D50" s="68"/>
      <c r="E50" s="80" t="n">
        <f aca="false">SUM(E37:E49)</f>
        <v>0</v>
      </c>
      <c r="F50" s="80" t="n">
        <f aca="false">SUM(F37:F49)</f>
        <v>0</v>
      </c>
      <c r="G50" s="80" t="n">
        <f aca="false">SUM(G37:G49)</f>
        <v>0</v>
      </c>
      <c r="H50" s="81" t="n">
        <f aca="false">SUM(H37:H49)</f>
        <v>0</v>
      </c>
    </row>
    <row r="51" customFormat="false" ht="12.75" hidden="false" customHeight="true" outlineLevel="0" collapsed="false">
      <c r="B51" s="89" t="s">
        <v>28</v>
      </c>
      <c r="C51" s="89"/>
      <c r="D51" s="89"/>
      <c r="E51" s="90" t="n">
        <f aca="false">SUM(E22,E36,E50)</f>
        <v>1923</v>
      </c>
      <c r="F51" s="90" t="n">
        <f aca="false">SUM(F22,F36,F50)</f>
        <v>140</v>
      </c>
      <c r="G51" s="90" t="n">
        <f aca="false">SUM(G22,G36,G50)</f>
        <v>15</v>
      </c>
      <c r="H51" s="91" t="n">
        <f aca="false">SUM(H22,H36,H50)</f>
        <v>2078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236" t="s">
        <v>0</v>
      </c>
      <c r="C1" s="237"/>
      <c r="D1" s="237"/>
      <c r="E1" s="237"/>
      <c r="F1" s="237"/>
      <c r="G1" s="238"/>
      <c r="H1" s="239"/>
      <c r="I1" s="240"/>
      <c r="J1" s="241"/>
      <c r="K1" s="241"/>
      <c r="L1" s="241"/>
      <c r="M1" s="241"/>
      <c r="N1" s="241"/>
    </row>
    <row r="2" customFormat="false" ht="15" hidden="false" customHeight="false" outlineLevel="0" collapsed="false">
      <c r="B2" s="242" t="s">
        <v>35</v>
      </c>
      <c r="C2" s="243"/>
      <c r="D2" s="243"/>
      <c r="E2" s="244" t="s">
        <v>55</v>
      </c>
      <c r="F2" s="243"/>
      <c r="G2" s="243"/>
      <c r="H2" s="245"/>
      <c r="I2" s="240"/>
      <c r="J2" s="241"/>
      <c r="K2" s="241"/>
      <c r="L2" s="241"/>
      <c r="M2" s="241"/>
      <c r="N2" s="241"/>
    </row>
    <row r="3" customFormat="false" ht="15" hidden="false" customHeight="false" outlineLevel="0" collapsed="false">
      <c r="B3" s="242" t="s">
        <v>30</v>
      </c>
      <c r="C3" s="246" t="s">
        <v>37</v>
      </c>
      <c r="D3" s="246"/>
      <c r="E3" s="246"/>
      <c r="F3" s="247"/>
      <c r="G3" s="248"/>
      <c r="H3" s="249"/>
      <c r="I3" s="240"/>
      <c r="J3" s="240"/>
      <c r="K3" s="240"/>
      <c r="L3" s="240"/>
      <c r="M3" s="240"/>
      <c r="N3" s="240"/>
    </row>
    <row r="4" customFormat="false" ht="15" hidden="false" customHeight="false" outlineLevel="0" collapsed="false">
      <c r="B4" s="250" t="s">
        <v>32</v>
      </c>
      <c r="C4" s="251"/>
      <c r="D4" s="252" t="n">
        <v>44926</v>
      </c>
      <c r="E4" s="253"/>
      <c r="F4" s="253"/>
      <c r="G4" s="254"/>
      <c r="H4" s="255"/>
      <c r="I4" s="240"/>
      <c r="J4" s="240"/>
      <c r="K4" s="240"/>
      <c r="L4" s="240"/>
      <c r="M4" s="240"/>
      <c r="N4" s="240"/>
    </row>
    <row r="5" customFormat="false" ht="12.75" hidden="false" customHeight="false" outlineLevel="0" collapsed="false">
      <c r="B5" s="256" t="s">
        <v>4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</row>
    <row r="6" customFormat="false" ht="15" hidden="false" customHeight="false" outlineLevel="0" collapsed="false">
      <c r="B6" s="257" t="s">
        <v>5</v>
      </c>
      <c r="C6" s="258"/>
      <c r="D6" s="258"/>
      <c r="E6" s="258"/>
      <c r="F6" s="258"/>
      <c r="G6" s="258"/>
      <c r="H6" s="258"/>
      <c r="I6" s="240"/>
      <c r="J6" s="240"/>
      <c r="K6" s="240"/>
      <c r="L6" s="240"/>
      <c r="M6" s="240"/>
      <c r="N6" s="240"/>
    </row>
    <row r="7" customFormat="false" ht="24" hidden="false" customHeight="false" outlineLevel="0" collapsed="false">
      <c r="B7" s="259" t="s">
        <v>6</v>
      </c>
      <c r="C7" s="259"/>
      <c r="D7" s="259"/>
      <c r="E7" s="259" t="s">
        <v>7</v>
      </c>
      <c r="F7" s="259"/>
      <c r="G7" s="259"/>
      <c r="H7" s="259"/>
      <c r="I7" s="240"/>
      <c r="J7" s="240"/>
      <c r="K7" s="240"/>
      <c r="L7" s="240"/>
      <c r="M7" s="240"/>
      <c r="N7" s="240"/>
    </row>
    <row r="8" customFormat="false" ht="12.75" hidden="false" customHeight="true" outlineLevel="0" collapsed="false">
      <c r="B8" s="259"/>
      <c r="C8" s="259"/>
      <c r="D8" s="259"/>
      <c r="E8" s="259" t="s">
        <v>8</v>
      </c>
      <c r="F8" s="259" t="s">
        <v>9</v>
      </c>
      <c r="G8" s="259" t="s">
        <v>10</v>
      </c>
      <c r="H8" s="259" t="s">
        <v>11</v>
      </c>
      <c r="I8" s="240"/>
      <c r="J8" s="240"/>
      <c r="K8" s="240"/>
      <c r="L8" s="240"/>
      <c r="M8" s="240"/>
      <c r="N8" s="240"/>
    </row>
    <row r="9" customFormat="false" ht="15" hidden="false" customHeight="false" outlineLevel="0" collapsed="false">
      <c r="B9" s="260"/>
      <c r="C9" s="261"/>
      <c r="D9" s="262" t="n">
        <v>13</v>
      </c>
      <c r="E9" s="263" t="n">
        <v>250</v>
      </c>
      <c r="F9" s="264" t="n">
        <v>2</v>
      </c>
      <c r="G9" s="263" t="n">
        <v>3</v>
      </c>
      <c r="H9" s="265" t="n">
        <v>255</v>
      </c>
      <c r="I9" s="240"/>
      <c r="J9" s="240"/>
      <c r="K9" s="240"/>
      <c r="L9" s="240"/>
      <c r="M9" s="240"/>
      <c r="N9" s="240"/>
    </row>
    <row r="10" customFormat="false" ht="15" hidden="false" customHeight="false" outlineLevel="0" collapsed="false">
      <c r="B10" s="266" t="s">
        <v>12</v>
      </c>
      <c r="C10" s="261" t="s">
        <v>13</v>
      </c>
      <c r="D10" s="262" t="n">
        <v>12</v>
      </c>
      <c r="E10" s="263" t="n">
        <v>46</v>
      </c>
      <c r="F10" s="263" t="n">
        <v>0</v>
      </c>
      <c r="G10" s="263" t="n">
        <v>2</v>
      </c>
      <c r="H10" s="265" t="n">
        <v>48</v>
      </c>
      <c r="I10" s="240"/>
      <c r="J10" s="240"/>
      <c r="K10" s="240"/>
      <c r="L10" s="240"/>
      <c r="M10" s="240"/>
      <c r="N10" s="240"/>
    </row>
    <row r="11" customFormat="false" ht="15" hidden="false" customHeight="false" outlineLevel="0" collapsed="false">
      <c r="B11" s="266" t="s">
        <v>14</v>
      </c>
      <c r="C11" s="261"/>
      <c r="D11" s="262" t="n">
        <v>11</v>
      </c>
      <c r="E11" s="263" t="n">
        <v>129</v>
      </c>
      <c r="F11" s="264" t="n">
        <v>0</v>
      </c>
      <c r="G11" s="263" t="n">
        <v>3</v>
      </c>
      <c r="H11" s="265" t="n">
        <v>132</v>
      </c>
      <c r="I11" s="240"/>
      <c r="J11" s="240"/>
      <c r="K11" s="240"/>
      <c r="L11" s="240"/>
      <c r="M11" s="240"/>
      <c r="N11" s="240"/>
    </row>
    <row r="12" customFormat="false" ht="15" hidden="false" customHeight="false" outlineLevel="0" collapsed="false">
      <c r="B12" s="266" t="s">
        <v>12</v>
      </c>
      <c r="C12" s="267"/>
      <c r="D12" s="262" t="n">
        <v>10</v>
      </c>
      <c r="E12" s="263" t="n">
        <v>50</v>
      </c>
      <c r="F12" s="263" t="n">
        <v>0</v>
      </c>
      <c r="G12" s="263" t="n">
        <v>3</v>
      </c>
      <c r="H12" s="265" t="n">
        <v>53</v>
      </c>
      <c r="I12" s="240"/>
      <c r="J12" s="240"/>
      <c r="K12" s="240"/>
      <c r="L12" s="240"/>
      <c r="M12" s="240"/>
      <c r="N12" s="240"/>
    </row>
    <row r="13" customFormat="false" ht="15" hidden="false" customHeight="false" outlineLevel="0" collapsed="false">
      <c r="B13" s="266" t="s">
        <v>15</v>
      </c>
      <c r="C13" s="261"/>
      <c r="D13" s="262" t="n">
        <v>9</v>
      </c>
      <c r="E13" s="263" t="n">
        <v>30</v>
      </c>
      <c r="F13" s="264" t="n">
        <v>0</v>
      </c>
      <c r="G13" s="263" t="n">
        <v>3</v>
      </c>
      <c r="H13" s="265" t="n">
        <v>33</v>
      </c>
      <c r="I13" s="240"/>
      <c r="J13" s="240"/>
      <c r="K13" s="240"/>
      <c r="L13" s="240"/>
      <c r="M13" s="240"/>
      <c r="N13" s="240"/>
    </row>
    <row r="14" customFormat="false" ht="15" hidden="false" customHeight="false" outlineLevel="0" collapsed="false">
      <c r="B14" s="266" t="s">
        <v>16</v>
      </c>
      <c r="C14" s="261" t="s">
        <v>17</v>
      </c>
      <c r="D14" s="262" t="n">
        <v>8</v>
      </c>
      <c r="E14" s="263" t="n">
        <v>110</v>
      </c>
      <c r="F14" s="263" t="n">
        <v>0</v>
      </c>
      <c r="G14" s="263" t="n">
        <v>8</v>
      </c>
      <c r="H14" s="265" t="n">
        <v>118</v>
      </c>
      <c r="I14" s="240"/>
      <c r="J14" s="240"/>
      <c r="K14" s="240"/>
      <c r="L14" s="240"/>
      <c r="M14" s="240"/>
      <c r="N14" s="240"/>
    </row>
    <row r="15" customFormat="false" ht="15" hidden="false" customHeight="false" outlineLevel="0" collapsed="false">
      <c r="B15" s="266" t="s">
        <v>18</v>
      </c>
      <c r="C15" s="261"/>
      <c r="D15" s="262" t="n">
        <v>7</v>
      </c>
      <c r="E15" s="263" t="n">
        <v>27</v>
      </c>
      <c r="F15" s="264" t="n">
        <v>0</v>
      </c>
      <c r="G15" s="263" t="n">
        <v>3</v>
      </c>
      <c r="H15" s="265" t="n">
        <v>30</v>
      </c>
      <c r="I15" s="240"/>
      <c r="J15" s="240"/>
      <c r="K15" s="240"/>
      <c r="L15" s="240"/>
      <c r="M15" s="240"/>
      <c r="N15" s="240"/>
    </row>
    <row r="16" customFormat="false" ht="15" hidden="false" customHeight="false" outlineLevel="0" collapsed="false">
      <c r="B16" s="266" t="s">
        <v>19</v>
      </c>
      <c r="C16" s="261"/>
      <c r="D16" s="262" t="n">
        <v>6</v>
      </c>
      <c r="E16" s="263" t="n">
        <v>19</v>
      </c>
      <c r="F16" s="263" t="n">
        <v>0</v>
      </c>
      <c r="G16" s="263" t="n">
        <v>0</v>
      </c>
      <c r="H16" s="265" t="n">
        <v>19</v>
      </c>
      <c r="I16" s="240"/>
      <c r="J16" s="240"/>
      <c r="K16" s="240"/>
      <c r="L16" s="240"/>
      <c r="M16" s="240"/>
      <c r="N16" s="240"/>
    </row>
    <row r="17" customFormat="false" ht="15" hidden="false" customHeight="false" outlineLevel="0" collapsed="false">
      <c r="B17" s="266" t="s">
        <v>12</v>
      </c>
      <c r="C17" s="267"/>
      <c r="D17" s="262" t="n">
        <v>5</v>
      </c>
      <c r="E17" s="263" t="n">
        <v>5</v>
      </c>
      <c r="F17" s="264" t="n">
        <v>0</v>
      </c>
      <c r="G17" s="263" t="n">
        <v>0</v>
      </c>
      <c r="H17" s="265" t="n">
        <v>5</v>
      </c>
      <c r="I17" s="240"/>
      <c r="J17" s="240"/>
      <c r="K17" s="240"/>
      <c r="L17" s="268"/>
      <c r="M17" s="240"/>
      <c r="N17" s="240"/>
    </row>
    <row r="18" customFormat="false" ht="15" hidden="false" customHeight="false" outlineLevel="0" collapsed="false">
      <c r="B18" s="266"/>
      <c r="C18" s="261"/>
      <c r="D18" s="262" t="n">
        <v>4</v>
      </c>
      <c r="E18" s="263" t="n">
        <v>1</v>
      </c>
      <c r="F18" s="263" t="n">
        <v>0</v>
      </c>
      <c r="G18" s="263" t="n">
        <v>0</v>
      </c>
      <c r="H18" s="265" t="n">
        <v>1</v>
      </c>
      <c r="I18" s="240"/>
      <c r="J18" s="240"/>
      <c r="K18" s="240"/>
      <c r="L18" s="240"/>
      <c r="M18" s="240"/>
      <c r="N18" s="240"/>
    </row>
    <row r="19" customFormat="false" ht="15" hidden="false" customHeight="false" outlineLevel="0" collapsed="false">
      <c r="B19" s="266"/>
      <c r="C19" s="261" t="s">
        <v>12</v>
      </c>
      <c r="D19" s="262" t="n">
        <v>3</v>
      </c>
      <c r="E19" s="263" t="n">
        <v>0</v>
      </c>
      <c r="F19" s="264" t="n">
        <v>0</v>
      </c>
      <c r="G19" s="263" t="n">
        <v>0</v>
      </c>
      <c r="H19" s="265" t="n">
        <v>0</v>
      </c>
      <c r="I19" s="240"/>
      <c r="J19" s="240"/>
      <c r="K19" s="240"/>
      <c r="L19" s="240"/>
      <c r="M19" s="240"/>
      <c r="N19" s="240"/>
    </row>
    <row r="20" customFormat="false" ht="15" hidden="false" customHeight="false" outlineLevel="0" collapsed="false">
      <c r="B20" s="266"/>
      <c r="C20" s="261"/>
      <c r="D20" s="262" t="n">
        <v>2</v>
      </c>
      <c r="E20" s="263" t="n">
        <v>1</v>
      </c>
      <c r="F20" s="263" t="n">
        <v>0</v>
      </c>
      <c r="G20" s="263" t="n">
        <v>0</v>
      </c>
      <c r="H20" s="265" t="n">
        <v>1</v>
      </c>
      <c r="I20" s="240"/>
      <c r="J20" s="240"/>
      <c r="K20" s="240"/>
      <c r="L20" s="240"/>
      <c r="M20" s="240"/>
      <c r="N20" s="240"/>
    </row>
    <row r="21" customFormat="false" ht="15" hidden="false" customHeight="false" outlineLevel="0" collapsed="false">
      <c r="B21" s="269"/>
      <c r="C21" s="270"/>
      <c r="D21" s="260" t="n">
        <v>1</v>
      </c>
      <c r="E21" s="263" t="n">
        <v>4</v>
      </c>
      <c r="F21" s="264" t="n">
        <v>0</v>
      </c>
      <c r="G21" s="263" t="n">
        <v>0</v>
      </c>
      <c r="H21" s="265" t="n">
        <v>4</v>
      </c>
      <c r="I21" s="240"/>
      <c r="J21" s="240"/>
      <c r="K21" s="240"/>
      <c r="L21" s="240"/>
      <c r="M21" s="240"/>
      <c r="N21" s="240"/>
    </row>
    <row r="22" customFormat="false" ht="15" hidden="false" customHeight="true" outlineLevel="0" collapsed="false">
      <c r="B22" s="271" t="s">
        <v>20</v>
      </c>
      <c r="C22" s="272"/>
      <c r="D22" s="273"/>
      <c r="E22" s="274" t="n">
        <v>672</v>
      </c>
      <c r="F22" s="274" t="n">
        <v>2</v>
      </c>
      <c r="G22" s="274" t="n">
        <v>25</v>
      </c>
      <c r="H22" s="274" t="n">
        <v>699</v>
      </c>
      <c r="I22" s="240"/>
      <c r="J22" s="240"/>
      <c r="K22" s="240"/>
      <c r="L22" s="240"/>
      <c r="M22" s="240"/>
      <c r="N22" s="240"/>
    </row>
    <row r="23" customFormat="false" ht="15" hidden="false" customHeight="false" outlineLevel="0" collapsed="false">
      <c r="B23" s="260"/>
      <c r="C23" s="275"/>
      <c r="D23" s="262" t="n">
        <v>13</v>
      </c>
      <c r="E23" s="263" t="n">
        <v>325</v>
      </c>
      <c r="F23" s="264" t="n">
        <v>3</v>
      </c>
      <c r="G23" s="276" t="n">
        <v>6</v>
      </c>
      <c r="H23" s="265" t="n">
        <v>334</v>
      </c>
      <c r="I23" s="240"/>
      <c r="J23" s="240"/>
      <c r="K23" s="240"/>
      <c r="L23" s="240"/>
      <c r="M23" s="240"/>
      <c r="N23" s="240"/>
    </row>
    <row r="24" customFormat="false" ht="15" hidden="false" customHeight="false" outlineLevel="0" collapsed="false">
      <c r="B24" s="266"/>
      <c r="C24" s="277" t="s">
        <v>13</v>
      </c>
      <c r="D24" s="262" t="n">
        <v>12</v>
      </c>
      <c r="E24" s="263" t="n">
        <v>28</v>
      </c>
      <c r="F24" s="263" t="n">
        <v>0</v>
      </c>
      <c r="G24" s="276" t="n">
        <v>1</v>
      </c>
      <c r="H24" s="265" t="n">
        <v>29</v>
      </c>
      <c r="I24" s="240"/>
      <c r="J24" s="240"/>
      <c r="K24" s="240"/>
      <c r="L24" s="240"/>
      <c r="M24" s="240"/>
      <c r="N24" s="240"/>
    </row>
    <row r="25" customFormat="false" ht="15" hidden="false" customHeight="false" outlineLevel="0" collapsed="false">
      <c r="B25" s="266" t="s">
        <v>19</v>
      </c>
      <c r="C25" s="277"/>
      <c r="D25" s="262" t="n">
        <v>11</v>
      </c>
      <c r="E25" s="263" t="n">
        <v>53</v>
      </c>
      <c r="F25" s="264" t="n">
        <v>0</v>
      </c>
      <c r="G25" s="276" t="n">
        <v>1</v>
      </c>
      <c r="H25" s="265" t="n">
        <v>54</v>
      </c>
      <c r="I25" s="240"/>
      <c r="J25" s="240"/>
      <c r="K25" s="240"/>
      <c r="L25" s="240"/>
      <c r="M25" s="240"/>
      <c r="N25" s="240"/>
    </row>
    <row r="26" customFormat="false" ht="15" hidden="false" customHeight="false" outlineLevel="0" collapsed="false">
      <c r="B26" s="266" t="s">
        <v>21</v>
      </c>
      <c r="C26" s="275"/>
      <c r="D26" s="262" t="n">
        <v>10</v>
      </c>
      <c r="E26" s="263" t="n">
        <v>22</v>
      </c>
      <c r="F26" s="263" t="n">
        <v>0</v>
      </c>
      <c r="G26" s="276" t="n">
        <v>0</v>
      </c>
      <c r="H26" s="265" t="n">
        <v>22</v>
      </c>
      <c r="I26" s="240"/>
      <c r="J26" s="240"/>
      <c r="K26" s="240"/>
      <c r="L26" s="240"/>
      <c r="M26" s="240"/>
      <c r="N26" s="240"/>
    </row>
    <row r="27" customFormat="false" ht="15" hidden="false" customHeight="false" outlineLevel="0" collapsed="false">
      <c r="B27" s="266" t="s">
        <v>13</v>
      </c>
      <c r="C27" s="277"/>
      <c r="D27" s="262" t="n">
        <v>9</v>
      </c>
      <c r="E27" s="263" t="n">
        <v>31</v>
      </c>
      <c r="F27" s="264" t="n">
        <v>0</v>
      </c>
      <c r="G27" s="276" t="n">
        <v>0</v>
      </c>
      <c r="H27" s="265" t="n">
        <v>31</v>
      </c>
      <c r="I27" s="240"/>
      <c r="J27" s="240"/>
      <c r="K27" s="240"/>
      <c r="L27" s="240"/>
      <c r="M27" s="240"/>
      <c r="N27" s="240"/>
    </row>
    <row r="28" customFormat="false" ht="15" hidden="false" customHeight="false" outlineLevel="0" collapsed="false">
      <c r="B28" s="266" t="s">
        <v>14</v>
      </c>
      <c r="C28" s="277" t="s">
        <v>17</v>
      </c>
      <c r="D28" s="262" t="n">
        <v>8</v>
      </c>
      <c r="E28" s="263" t="n">
        <v>56</v>
      </c>
      <c r="F28" s="263" t="n">
        <v>0</v>
      </c>
      <c r="G28" s="276" t="n">
        <v>2</v>
      </c>
      <c r="H28" s="265" t="n">
        <v>58</v>
      </c>
      <c r="I28" s="240"/>
      <c r="J28" s="240"/>
      <c r="K28" s="240"/>
      <c r="L28" s="240"/>
      <c r="M28" s="240"/>
      <c r="N28" s="240"/>
      <c r="O28" s="43" t="n">
        <v>1</v>
      </c>
    </row>
    <row r="29" customFormat="false" ht="15" hidden="false" customHeight="false" outlineLevel="0" collapsed="false">
      <c r="B29" s="266" t="s">
        <v>16</v>
      </c>
      <c r="C29" s="277"/>
      <c r="D29" s="262" t="n">
        <v>7</v>
      </c>
      <c r="E29" s="263" t="n">
        <v>31</v>
      </c>
      <c r="F29" s="264" t="n">
        <v>0</v>
      </c>
      <c r="G29" s="276" t="n">
        <v>0</v>
      </c>
      <c r="H29" s="265" t="n">
        <v>31</v>
      </c>
      <c r="I29" s="240"/>
      <c r="J29" s="240"/>
      <c r="K29" s="240"/>
      <c r="L29" s="240"/>
      <c r="M29" s="240"/>
      <c r="N29" s="240"/>
    </row>
    <row r="30" customFormat="false" ht="15" hidden="false" customHeight="false" outlineLevel="0" collapsed="false">
      <c r="B30" s="266" t="s">
        <v>13</v>
      </c>
      <c r="C30" s="277"/>
      <c r="D30" s="262" t="n">
        <v>6</v>
      </c>
      <c r="E30" s="263" t="n">
        <v>34</v>
      </c>
      <c r="F30" s="263" t="n">
        <v>0</v>
      </c>
      <c r="G30" s="276" t="n">
        <v>3</v>
      </c>
      <c r="H30" s="265" t="n">
        <v>37</v>
      </c>
      <c r="I30" s="240"/>
      <c r="J30" s="240"/>
      <c r="K30" s="240"/>
      <c r="L30" s="240"/>
      <c r="M30" s="240"/>
      <c r="N30" s="240"/>
    </row>
    <row r="31" customFormat="false" ht="15" hidden="false" customHeight="false" outlineLevel="0" collapsed="false">
      <c r="B31" s="266" t="s">
        <v>22</v>
      </c>
      <c r="C31" s="275"/>
      <c r="D31" s="262" t="n">
        <v>5</v>
      </c>
      <c r="E31" s="263" t="n">
        <v>7</v>
      </c>
      <c r="F31" s="264" t="n">
        <v>0</v>
      </c>
      <c r="G31" s="276" t="n">
        <v>1</v>
      </c>
      <c r="H31" s="265" t="n">
        <v>8</v>
      </c>
      <c r="I31" s="240"/>
      <c r="J31" s="240"/>
      <c r="K31" s="240"/>
      <c r="L31" s="240"/>
      <c r="M31" s="240"/>
      <c r="N31" s="240"/>
    </row>
    <row r="32" customFormat="false" ht="15" hidden="false" customHeight="false" outlineLevel="0" collapsed="false">
      <c r="B32" s="266"/>
      <c r="C32" s="277"/>
      <c r="D32" s="262" t="n">
        <v>4</v>
      </c>
      <c r="E32" s="263" t="n">
        <v>1</v>
      </c>
      <c r="F32" s="263" t="n">
        <v>0</v>
      </c>
      <c r="G32" s="276" t="n">
        <v>0</v>
      </c>
      <c r="H32" s="265" t="n">
        <v>1</v>
      </c>
      <c r="I32" s="240"/>
      <c r="J32" s="240"/>
      <c r="K32" s="240"/>
      <c r="L32" s="240"/>
      <c r="M32" s="240"/>
      <c r="N32" s="240"/>
    </row>
    <row r="33" customFormat="false" ht="12.75" hidden="false" customHeight="false" outlineLevel="0" collapsed="false">
      <c r="B33" s="266"/>
      <c r="C33" s="277" t="s">
        <v>12</v>
      </c>
      <c r="D33" s="262" t="n">
        <v>3</v>
      </c>
      <c r="E33" s="263" t="n">
        <v>0</v>
      </c>
      <c r="F33" s="264" t="n">
        <v>0</v>
      </c>
      <c r="G33" s="276" t="n">
        <v>0</v>
      </c>
      <c r="H33" s="265" t="n">
        <v>0</v>
      </c>
    </row>
    <row r="34" customFormat="false" ht="12.75" hidden="false" customHeight="false" outlineLevel="0" collapsed="false">
      <c r="B34" s="266"/>
      <c r="C34" s="277"/>
      <c r="D34" s="262" t="n">
        <v>2</v>
      </c>
      <c r="E34" s="263" t="n">
        <v>0</v>
      </c>
      <c r="F34" s="263" t="n">
        <v>0</v>
      </c>
      <c r="G34" s="276" t="n">
        <v>0</v>
      </c>
      <c r="H34" s="265" t="n">
        <v>0</v>
      </c>
    </row>
    <row r="35" customFormat="false" ht="12.75" hidden="false" customHeight="false" outlineLevel="0" collapsed="false">
      <c r="B35" s="269"/>
      <c r="C35" s="278"/>
      <c r="D35" s="260" t="n">
        <v>1</v>
      </c>
      <c r="E35" s="263" t="n">
        <v>7</v>
      </c>
      <c r="F35" s="264" t="n">
        <v>0</v>
      </c>
      <c r="G35" s="276" t="n">
        <v>0</v>
      </c>
      <c r="H35" s="265" t="n">
        <v>7</v>
      </c>
    </row>
    <row r="36" customFormat="false" ht="12.75" hidden="false" customHeight="false" outlineLevel="0" collapsed="false">
      <c r="B36" s="271" t="s">
        <v>23</v>
      </c>
      <c r="C36" s="272"/>
      <c r="D36" s="273"/>
      <c r="E36" s="274" t="n">
        <v>595</v>
      </c>
      <c r="F36" s="274" t="n">
        <v>3</v>
      </c>
      <c r="G36" s="274" t="n">
        <v>14</v>
      </c>
      <c r="H36" s="274" t="n">
        <v>612</v>
      </c>
    </row>
    <row r="37" customFormat="false" ht="12.75" hidden="false" customHeight="true" outlineLevel="0" collapsed="false">
      <c r="B37" s="260"/>
      <c r="C37" s="260"/>
      <c r="D37" s="262" t="n">
        <v>13</v>
      </c>
      <c r="E37" s="263" t="n">
        <v>3</v>
      </c>
      <c r="F37" s="263" t="n">
        <v>0</v>
      </c>
      <c r="G37" s="276" t="n">
        <v>0</v>
      </c>
      <c r="H37" s="265" t="n">
        <v>3</v>
      </c>
    </row>
    <row r="38" customFormat="false" ht="12.75" hidden="false" customHeight="false" outlineLevel="0" collapsed="false">
      <c r="B38" s="266" t="s">
        <v>12</v>
      </c>
      <c r="C38" s="277" t="s">
        <v>13</v>
      </c>
      <c r="D38" s="262" t="n">
        <v>12</v>
      </c>
      <c r="E38" s="263" t="n">
        <v>0</v>
      </c>
      <c r="F38" s="263" t="n">
        <v>0</v>
      </c>
      <c r="G38" s="276" t="n">
        <v>0</v>
      </c>
      <c r="H38" s="265" t="n">
        <v>0</v>
      </c>
    </row>
    <row r="39" customFormat="false" ht="12.75" hidden="false" customHeight="false" outlineLevel="0" collapsed="false">
      <c r="B39" s="266" t="s">
        <v>24</v>
      </c>
      <c r="C39" s="269"/>
      <c r="D39" s="262" t="n">
        <v>11</v>
      </c>
      <c r="E39" s="263" t="n">
        <v>0</v>
      </c>
      <c r="F39" s="263" t="n">
        <v>0</v>
      </c>
      <c r="G39" s="276" t="n">
        <v>0</v>
      </c>
      <c r="H39" s="265" t="n">
        <v>0</v>
      </c>
    </row>
    <row r="40" customFormat="false" ht="12.75" hidden="false" customHeight="false" outlineLevel="0" collapsed="false">
      <c r="B40" s="266" t="s">
        <v>25</v>
      </c>
      <c r="C40" s="277"/>
      <c r="D40" s="262" t="n">
        <v>10</v>
      </c>
      <c r="E40" s="263" t="n">
        <v>0</v>
      </c>
      <c r="F40" s="263" t="n">
        <v>0</v>
      </c>
      <c r="G40" s="276" t="n">
        <v>0</v>
      </c>
      <c r="H40" s="265" t="n">
        <v>0</v>
      </c>
    </row>
    <row r="41" customFormat="false" ht="12.75" hidden="false" customHeight="false" outlineLevel="0" collapsed="false">
      <c r="B41" s="266" t="s">
        <v>16</v>
      </c>
      <c r="C41" s="277"/>
      <c r="D41" s="262" t="n">
        <v>9</v>
      </c>
      <c r="E41" s="263" t="n">
        <v>0</v>
      </c>
      <c r="F41" s="263" t="n">
        <v>0</v>
      </c>
      <c r="G41" s="276" t="n">
        <v>0</v>
      </c>
      <c r="H41" s="265" t="n">
        <v>0</v>
      </c>
    </row>
    <row r="42" customFormat="false" ht="12.75" hidden="false" customHeight="false" outlineLevel="0" collapsed="false">
      <c r="B42" s="266" t="s">
        <v>15</v>
      </c>
      <c r="C42" s="277" t="s">
        <v>17</v>
      </c>
      <c r="D42" s="262" t="n">
        <v>8</v>
      </c>
      <c r="E42" s="263" t="n">
        <v>0</v>
      </c>
      <c r="F42" s="263" t="n">
        <v>0</v>
      </c>
      <c r="G42" s="276" t="n">
        <v>0</v>
      </c>
      <c r="H42" s="265" t="n">
        <v>0</v>
      </c>
    </row>
    <row r="43" customFormat="false" ht="12.75" hidden="false" customHeight="false" outlineLevel="0" collapsed="false">
      <c r="B43" s="266" t="s">
        <v>16</v>
      </c>
      <c r="C43" s="277"/>
      <c r="D43" s="262" t="n">
        <v>7</v>
      </c>
      <c r="E43" s="263" t="n">
        <v>0</v>
      </c>
      <c r="F43" s="263" t="n">
        <v>0</v>
      </c>
      <c r="G43" s="276" t="n">
        <v>0</v>
      </c>
      <c r="H43" s="265" t="n">
        <v>0</v>
      </c>
    </row>
    <row r="44" customFormat="false" ht="12.75" hidden="false" customHeight="false" outlineLevel="0" collapsed="false">
      <c r="B44" s="266" t="s">
        <v>12</v>
      </c>
      <c r="C44" s="277"/>
      <c r="D44" s="262" t="n">
        <v>6</v>
      </c>
      <c r="E44" s="263" t="n">
        <v>0</v>
      </c>
      <c r="F44" s="263" t="n">
        <v>0</v>
      </c>
      <c r="G44" s="276" t="n">
        <v>0</v>
      </c>
      <c r="H44" s="265" t="n">
        <v>0</v>
      </c>
    </row>
    <row r="45" customFormat="false" ht="12.75" hidden="false" customHeight="false" outlineLevel="0" collapsed="false">
      <c r="B45" s="266" t="s">
        <v>26</v>
      </c>
      <c r="C45" s="260"/>
      <c r="D45" s="262" t="n">
        <v>5</v>
      </c>
      <c r="E45" s="263" t="n">
        <v>0</v>
      </c>
      <c r="F45" s="263" t="n">
        <v>0</v>
      </c>
      <c r="G45" s="276" t="n">
        <v>0</v>
      </c>
      <c r="H45" s="265" t="n">
        <v>0</v>
      </c>
    </row>
    <row r="46" customFormat="false" ht="12.75" hidden="false" customHeight="false" outlineLevel="0" collapsed="false">
      <c r="B46" s="266"/>
      <c r="C46" s="277"/>
      <c r="D46" s="262" t="n">
        <v>4</v>
      </c>
      <c r="E46" s="263" t="n">
        <v>0</v>
      </c>
      <c r="F46" s="263" t="n">
        <v>0</v>
      </c>
      <c r="G46" s="276" t="n">
        <v>0</v>
      </c>
      <c r="H46" s="265" t="n">
        <v>0</v>
      </c>
    </row>
    <row r="47" customFormat="false" ht="12.75" hidden="false" customHeight="false" outlineLevel="0" collapsed="false">
      <c r="B47" s="266"/>
      <c r="C47" s="277" t="s">
        <v>12</v>
      </c>
      <c r="D47" s="262" t="n">
        <v>3</v>
      </c>
      <c r="E47" s="263" t="n">
        <v>0</v>
      </c>
      <c r="F47" s="263" t="n">
        <v>0</v>
      </c>
      <c r="G47" s="276" t="n">
        <v>0</v>
      </c>
      <c r="H47" s="265" t="n">
        <v>0</v>
      </c>
    </row>
    <row r="48" customFormat="false" ht="12.75" hidden="false" customHeight="false" outlineLevel="0" collapsed="false">
      <c r="B48" s="266"/>
      <c r="C48" s="277"/>
      <c r="D48" s="262" t="n">
        <v>2</v>
      </c>
      <c r="E48" s="263" t="n">
        <v>0</v>
      </c>
      <c r="F48" s="263" t="n">
        <v>0</v>
      </c>
      <c r="G48" s="276" t="n">
        <v>0</v>
      </c>
      <c r="H48" s="265" t="n">
        <v>0</v>
      </c>
    </row>
    <row r="49" customFormat="false" ht="12.75" hidden="false" customHeight="false" outlineLevel="0" collapsed="false">
      <c r="B49" s="269"/>
      <c r="C49" s="277"/>
      <c r="D49" s="260" t="n">
        <v>1</v>
      </c>
      <c r="E49" s="263" t="n">
        <v>0</v>
      </c>
      <c r="F49" s="263" t="n">
        <v>0</v>
      </c>
      <c r="G49" s="279" t="n">
        <v>0</v>
      </c>
      <c r="H49" s="265" t="n">
        <v>0</v>
      </c>
    </row>
    <row r="50" customFormat="false" ht="12.75" hidden="false" customHeight="false" outlineLevel="0" collapsed="false">
      <c r="B50" s="262" t="s">
        <v>27</v>
      </c>
      <c r="C50" s="262"/>
      <c r="D50" s="262"/>
      <c r="E50" s="274" t="n">
        <v>3</v>
      </c>
      <c r="F50" s="274" t="n">
        <v>0</v>
      </c>
      <c r="G50" s="274" t="n">
        <v>0</v>
      </c>
      <c r="H50" s="274" t="n">
        <v>3</v>
      </c>
    </row>
    <row r="51" customFormat="false" ht="12.75" hidden="false" customHeight="true" outlineLevel="0" collapsed="false">
      <c r="B51" s="280" t="s">
        <v>28</v>
      </c>
      <c r="C51" s="280"/>
      <c r="D51" s="280"/>
      <c r="E51" s="281" t="n">
        <v>1270</v>
      </c>
      <c r="F51" s="281" t="n">
        <v>5</v>
      </c>
      <c r="G51" s="281" t="n">
        <v>39</v>
      </c>
      <c r="H51" s="281" t="n">
        <v>1314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204" t="s">
        <v>0</v>
      </c>
      <c r="C1" s="205"/>
      <c r="D1" s="205"/>
      <c r="E1" s="205"/>
      <c r="F1" s="205"/>
      <c r="G1" s="206"/>
      <c r="H1" s="207"/>
      <c r="J1" s="48"/>
      <c r="K1" s="48"/>
      <c r="L1" s="48"/>
      <c r="M1" s="48"/>
      <c r="N1" s="48"/>
    </row>
    <row r="2" customFormat="false" ht="15" hidden="false" customHeight="false" outlineLevel="0" collapsed="false">
      <c r="B2" s="208" t="s">
        <v>35</v>
      </c>
      <c r="C2" s="209"/>
      <c r="D2" s="209"/>
      <c r="E2" s="94" t="s">
        <v>56</v>
      </c>
      <c r="F2" s="209"/>
      <c r="G2" s="209"/>
      <c r="H2" s="210"/>
      <c r="J2" s="48"/>
      <c r="K2" s="48"/>
      <c r="L2" s="48"/>
      <c r="M2" s="48"/>
      <c r="N2" s="48"/>
    </row>
    <row r="3" customFormat="false" ht="12.75" hidden="false" customHeight="false" outlineLevel="0" collapsed="false">
      <c r="B3" s="208" t="s">
        <v>30</v>
      </c>
      <c r="C3" s="52" t="s">
        <v>37</v>
      </c>
      <c r="D3" s="52"/>
      <c r="E3" s="52"/>
      <c r="F3" s="211"/>
      <c r="G3" s="212"/>
      <c r="H3" s="213"/>
    </row>
    <row r="4" customFormat="false" ht="12.75" hidden="false" customHeight="false" outlineLevel="0" collapsed="false">
      <c r="B4" s="214" t="s">
        <v>32</v>
      </c>
      <c r="C4" s="215"/>
      <c r="D4" s="58" t="n">
        <v>44926</v>
      </c>
      <c r="E4" s="216"/>
      <c r="F4" s="216"/>
      <c r="G4" s="217"/>
      <c r="H4" s="218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219" t="s">
        <v>6</v>
      </c>
      <c r="C7" s="219"/>
      <c r="D7" s="219"/>
      <c r="E7" s="219" t="s">
        <v>7</v>
      </c>
      <c r="F7" s="219"/>
      <c r="G7" s="219"/>
      <c r="H7" s="219"/>
    </row>
    <row r="8" customFormat="false" ht="12.75" hidden="false" customHeight="true" outlineLevel="0" collapsed="false">
      <c r="B8" s="219"/>
      <c r="C8" s="219"/>
      <c r="D8" s="219"/>
      <c r="E8" s="219" t="s">
        <v>8</v>
      </c>
      <c r="F8" s="219" t="s">
        <v>9</v>
      </c>
      <c r="G8" s="219" t="s">
        <v>10</v>
      </c>
      <c r="H8" s="219" t="s">
        <v>11</v>
      </c>
    </row>
    <row r="9" customFormat="false" ht="12.75" hidden="false" customHeight="false" outlineLevel="0" collapsed="false">
      <c r="B9" s="220"/>
      <c r="C9" s="221"/>
      <c r="D9" s="222" t="n">
        <v>13</v>
      </c>
      <c r="E9" s="95" t="n">
        <v>125</v>
      </c>
      <c r="F9" s="96" t="n">
        <v>1</v>
      </c>
      <c r="G9" s="95" t="n">
        <v>11</v>
      </c>
      <c r="H9" s="71" t="n">
        <f aca="false">E9+F9+G9</f>
        <v>137</v>
      </c>
    </row>
    <row r="10" customFormat="false" ht="12.75" hidden="false" customHeight="false" outlineLevel="0" collapsed="false">
      <c r="B10" s="224" t="s">
        <v>12</v>
      </c>
      <c r="C10" s="221" t="s">
        <v>13</v>
      </c>
      <c r="D10" s="222" t="n">
        <v>12</v>
      </c>
      <c r="E10" s="95" t="n">
        <v>7</v>
      </c>
      <c r="F10" s="95" t="n">
        <v>0</v>
      </c>
      <c r="G10" s="95" t="n">
        <v>2</v>
      </c>
      <c r="H10" s="71" t="n">
        <f aca="false">E10+F10+G10</f>
        <v>9</v>
      </c>
    </row>
    <row r="11" customFormat="false" ht="12.75" hidden="false" customHeight="false" outlineLevel="0" collapsed="false">
      <c r="B11" s="224" t="s">
        <v>14</v>
      </c>
      <c r="C11" s="221"/>
      <c r="D11" s="222" t="n">
        <v>11</v>
      </c>
      <c r="E11" s="95" t="n">
        <v>24</v>
      </c>
      <c r="F11" s="96" t="n">
        <v>0</v>
      </c>
      <c r="G11" s="95" t="n">
        <v>1</v>
      </c>
      <c r="H11" s="71" t="n">
        <f aca="false">E11+F11+G11</f>
        <v>25</v>
      </c>
    </row>
    <row r="12" customFormat="false" ht="12.75" hidden="false" customHeight="false" outlineLevel="0" collapsed="false">
      <c r="B12" s="224" t="s">
        <v>12</v>
      </c>
      <c r="C12" s="225"/>
      <c r="D12" s="222" t="n">
        <v>10</v>
      </c>
      <c r="E12" s="95" t="n">
        <v>2</v>
      </c>
      <c r="F12" s="95" t="n">
        <v>0</v>
      </c>
      <c r="G12" s="95" t="n">
        <v>1</v>
      </c>
      <c r="H12" s="71" t="n">
        <f aca="false">E12+F12+G12</f>
        <v>3</v>
      </c>
    </row>
    <row r="13" customFormat="false" ht="12.75" hidden="false" customHeight="false" outlineLevel="0" collapsed="false">
      <c r="B13" s="224" t="s">
        <v>15</v>
      </c>
      <c r="C13" s="221"/>
      <c r="D13" s="222" t="n">
        <v>9</v>
      </c>
      <c r="E13" s="95" t="n">
        <v>4</v>
      </c>
      <c r="F13" s="96" t="n">
        <v>0</v>
      </c>
      <c r="G13" s="95" t="n">
        <v>0</v>
      </c>
      <c r="H13" s="71" t="n">
        <f aca="false">E13+F13+G13</f>
        <v>4</v>
      </c>
    </row>
    <row r="14" customFormat="false" ht="12.75" hidden="false" customHeight="false" outlineLevel="0" collapsed="false">
      <c r="B14" s="224" t="s">
        <v>16</v>
      </c>
      <c r="C14" s="221" t="s">
        <v>17</v>
      </c>
      <c r="D14" s="222" t="n">
        <v>8</v>
      </c>
      <c r="E14" s="95" t="n">
        <v>3</v>
      </c>
      <c r="F14" s="95" t="n">
        <v>0</v>
      </c>
      <c r="G14" s="95" t="n">
        <v>0</v>
      </c>
      <c r="H14" s="71" t="n">
        <f aca="false">E14+F14+G14</f>
        <v>3</v>
      </c>
    </row>
    <row r="15" customFormat="false" ht="12.75" hidden="false" customHeight="false" outlineLevel="0" collapsed="false">
      <c r="B15" s="224" t="s">
        <v>18</v>
      </c>
      <c r="C15" s="221"/>
      <c r="D15" s="222" t="n">
        <v>7</v>
      </c>
      <c r="E15" s="95" t="n">
        <v>2</v>
      </c>
      <c r="F15" s="96" t="n">
        <v>0</v>
      </c>
      <c r="G15" s="95" t="n">
        <v>0</v>
      </c>
      <c r="H15" s="71" t="n">
        <f aca="false">E15+F15+G15</f>
        <v>2</v>
      </c>
    </row>
    <row r="16" customFormat="false" ht="12.75" hidden="false" customHeight="false" outlineLevel="0" collapsed="false">
      <c r="B16" s="224" t="s">
        <v>19</v>
      </c>
      <c r="C16" s="221"/>
      <c r="D16" s="222" t="n">
        <v>6</v>
      </c>
      <c r="E16" s="95" t="n">
        <v>2</v>
      </c>
      <c r="F16" s="95" t="n">
        <v>0</v>
      </c>
      <c r="G16" s="95" t="n">
        <v>0</v>
      </c>
      <c r="H16" s="71" t="n">
        <f aca="false">E16+F16+G16</f>
        <v>2</v>
      </c>
    </row>
    <row r="17" customFormat="false" ht="12.75" hidden="false" customHeight="false" outlineLevel="0" collapsed="false">
      <c r="B17" s="224" t="s">
        <v>12</v>
      </c>
      <c r="C17" s="225"/>
      <c r="D17" s="222" t="n">
        <v>5</v>
      </c>
      <c r="E17" s="95" t="n">
        <v>1</v>
      </c>
      <c r="F17" s="96" t="n">
        <v>0</v>
      </c>
      <c r="G17" s="95" t="n">
        <v>0</v>
      </c>
      <c r="H17" s="71" t="n">
        <f aca="false">E17+F17+G17</f>
        <v>1</v>
      </c>
      <c r="L17" s="74"/>
    </row>
    <row r="18" customFormat="false" ht="12.75" hidden="false" customHeight="false" outlineLevel="0" collapsed="false">
      <c r="B18" s="224"/>
      <c r="C18" s="221"/>
      <c r="D18" s="222" t="n">
        <v>4</v>
      </c>
      <c r="E18" s="95" t="n">
        <v>1</v>
      </c>
      <c r="F18" s="95" t="n">
        <v>0</v>
      </c>
      <c r="G18" s="95" t="n">
        <v>0</v>
      </c>
      <c r="H18" s="71" t="n">
        <f aca="false">E18+F18+G18</f>
        <v>1</v>
      </c>
    </row>
    <row r="19" customFormat="false" ht="12.75" hidden="false" customHeight="false" outlineLevel="0" collapsed="false">
      <c r="B19" s="224"/>
      <c r="C19" s="221" t="s">
        <v>12</v>
      </c>
      <c r="D19" s="222" t="n">
        <v>3</v>
      </c>
      <c r="E19" s="95" t="n">
        <v>0</v>
      </c>
      <c r="F19" s="96" t="n">
        <v>0</v>
      </c>
      <c r="G19" s="95" t="n">
        <v>0</v>
      </c>
      <c r="H19" s="71" t="n">
        <f aca="false">E19+F19+G19</f>
        <v>0</v>
      </c>
    </row>
    <row r="20" customFormat="false" ht="12.75" hidden="false" customHeight="false" outlineLevel="0" collapsed="false">
      <c r="B20" s="224"/>
      <c r="C20" s="221"/>
      <c r="D20" s="222" t="n">
        <v>2</v>
      </c>
      <c r="E20" s="95" t="n">
        <v>5</v>
      </c>
      <c r="F20" s="95" t="n">
        <v>0</v>
      </c>
      <c r="G20" s="95" t="n">
        <v>0</v>
      </c>
      <c r="H20" s="71" t="n">
        <f aca="false">E20+F20+G20</f>
        <v>5</v>
      </c>
    </row>
    <row r="21" customFormat="false" ht="12.75" hidden="false" customHeight="false" outlineLevel="0" collapsed="false">
      <c r="B21" s="226"/>
      <c r="C21" s="227"/>
      <c r="D21" s="220" t="n">
        <v>1</v>
      </c>
      <c r="E21" s="95" t="n">
        <v>3</v>
      </c>
      <c r="F21" s="96" t="n">
        <v>0</v>
      </c>
      <c r="G21" s="95" t="n">
        <v>0</v>
      </c>
      <c r="H21" s="71" t="n">
        <f aca="false">E21+F21+G21</f>
        <v>3</v>
      </c>
    </row>
    <row r="22" customFormat="false" ht="15" hidden="false" customHeight="true" outlineLevel="0" collapsed="false">
      <c r="B22" s="228" t="s">
        <v>20</v>
      </c>
      <c r="C22" s="229"/>
      <c r="D22" s="230"/>
      <c r="E22" s="81" t="n">
        <f aca="false">SUM(E9:E21)</f>
        <v>179</v>
      </c>
      <c r="F22" s="81" t="n">
        <f aca="false">SUM(F9:F21)</f>
        <v>1</v>
      </c>
      <c r="G22" s="81" t="n">
        <f aca="false">SUM(G9:G21)</f>
        <v>15</v>
      </c>
      <c r="H22" s="81" t="n">
        <f aca="false">SUM(H9:H21)</f>
        <v>195</v>
      </c>
    </row>
    <row r="23" customFormat="false" ht="12.75" hidden="false" customHeight="false" outlineLevel="0" collapsed="false">
      <c r="B23" s="220"/>
      <c r="C23" s="231"/>
      <c r="D23" s="222" t="n">
        <v>13</v>
      </c>
      <c r="E23" s="95" t="n">
        <v>240</v>
      </c>
      <c r="F23" s="96" t="n">
        <v>2</v>
      </c>
      <c r="G23" s="97" t="n">
        <v>10</v>
      </c>
      <c r="H23" s="71" t="n">
        <f aca="false">E23+F23+G23</f>
        <v>252</v>
      </c>
    </row>
    <row r="24" customFormat="false" ht="12.75" hidden="false" customHeight="false" outlineLevel="0" collapsed="false">
      <c r="B24" s="224"/>
      <c r="C24" s="232" t="s">
        <v>13</v>
      </c>
      <c r="D24" s="222" t="n">
        <v>12</v>
      </c>
      <c r="E24" s="95" t="n">
        <v>6</v>
      </c>
      <c r="F24" s="95" t="n">
        <v>0</v>
      </c>
      <c r="G24" s="97" t="n">
        <v>1</v>
      </c>
      <c r="H24" s="71" t="n">
        <f aca="false">E24+F24+G24</f>
        <v>7</v>
      </c>
    </row>
    <row r="25" customFormat="false" ht="12.75" hidden="false" customHeight="false" outlineLevel="0" collapsed="false">
      <c r="B25" s="224" t="s">
        <v>19</v>
      </c>
      <c r="C25" s="232"/>
      <c r="D25" s="222" t="n">
        <v>11</v>
      </c>
      <c r="E25" s="95" t="n">
        <v>24</v>
      </c>
      <c r="F25" s="96" t="n">
        <v>0</v>
      </c>
      <c r="G25" s="97" t="n">
        <v>0</v>
      </c>
      <c r="H25" s="71" t="n">
        <f aca="false">E25+F25+G25</f>
        <v>24</v>
      </c>
    </row>
    <row r="26" customFormat="false" ht="12.75" hidden="false" customHeight="false" outlineLevel="0" collapsed="false">
      <c r="B26" s="224" t="s">
        <v>21</v>
      </c>
      <c r="C26" s="231"/>
      <c r="D26" s="222" t="n">
        <v>10</v>
      </c>
      <c r="E26" s="95" t="n">
        <v>9</v>
      </c>
      <c r="F26" s="95" t="n">
        <v>0</v>
      </c>
      <c r="G26" s="97" t="n">
        <v>1</v>
      </c>
      <c r="H26" s="71" t="n">
        <f aca="false">E26+F26+G26</f>
        <v>10</v>
      </c>
    </row>
    <row r="27" customFormat="false" ht="12.75" hidden="false" customHeight="false" outlineLevel="0" collapsed="false">
      <c r="B27" s="224" t="s">
        <v>13</v>
      </c>
      <c r="C27" s="232"/>
      <c r="D27" s="222" t="n">
        <v>9</v>
      </c>
      <c r="E27" s="95" t="n">
        <v>11</v>
      </c>
      <c r="F27" s="96" t="n">
        <v>0</v>
      </c>
      <c r="G27" s="97" t="n">
        <v>0</v>
      </c>
      <c r="H27" s="71" t="n">
        <f aca="false">E27+F27+G27</f>
        <v>11</v>
      </c>
    </row>
    <row r="28" customFormat="false" ht="12.75" hidden="false" customHeight="false" outlineLevel="0" collapsed="false">
      <c r="B28" s="224" t="s">
        <v>14</v>
      </c>
      <c r="C28" s="232" t="s">
        <v>17</v>
      </c>
      <c r="D28" s="222" t="n">
        <v>8</v>
      </c>
      <c r="E28" s="95" t="n">
        <v>4</v>
      </c>
      <c r="F28" s="95" t="n">
        <v>0</v>
      </c>
      <c r="G28" s="97" t="n">
        <v>0</v>
      </c>
      <c r="H28" s="71" t="n">
        <f aca="false">E28+F28+G28</f>
        <v>4</v>
      </c>
      <c r="O28" s="43" t="n">
        <v>1</v>
      </c>
    </row>
    <row r="29" customFormat="false" ht="12.75" hidden="false" customHeight="false" outlineLevel="0" collapsed="false">
      <c r="B29" s="224" t="s">
        <v>16</v>
      </c>
      <c r="C29" s="232"/>
      <c r="D29" s="222" t="n">
        <v>7</v>
      </c>
      <c r="E29" s="95" t="n">
        <v>4</v>
      </c>
      <c r="F29" s="96" t="n">
        <v>0</v>
      </c>
      <c r="G29" s="97" t="n">
        <v>1</v>
      </c>
      <c r="H29" s="71" t="n">
        <f aca="false">E29+F29+G29</f>
        <v>5</v>
      </c>
    </row>
    <row r="30" customFormat="false" ht="12.75" hidden="false" customHeight="false" outlineLevel="0" collapsed="false">
      <c r="B30" s="224" t="s">
        <v>13</v>
      </c>
      <c r="C30" s="232"/>
      <c r="D30" s="222" t="n">
        <v>6</v>
      </c>
      <c r="E30" s="95" t="n">
        <v>2</v>
      </c>
      <c r="F30" s="95" t="n">
        <v>0</v>
      </c>
      <c r="G30" s="97" t="n">
        <v>0</v>
      </c>
      <c r="H30" s="71" t="n">
        <f aca="false">E30+F30+G30</f>
        <v>2</v>
      </c>
    </row>
    <row r="31" customFormat="false" ht="12.75" hidden="false" customHeight="false" outlineLevel="0" collapsed="false">
      <c r="B31" s="224" t="s">
        <v>22</v>
      </c>
      <c r="C31" s="231"/>
      <c r="D31" s="222" t="n">
        <v>5</v>
      </c>
      <c r="E31" s="95" t="n">
        <v>3</v>
      </c>
      <c r="F31" s="96" t="n">
        <v>0</v>
      </c>
      <c r="G31" s="97" t="n">
        <v>3</v>
      </c>
      <c r="H31" s="71" t="n">
        <f aca="false">E31+F31+G31</f>
        <v>6</v>
      </c>
    </row>
    <row r="32" customFormat="false" ht="12.75" hidden="false" customHeight="false" outlineLevel="0" collapsed="false">
      <c r="B32" s="224"/>
      <c r="C32" s="232"/>
      <c r="D32" s="222" t="n">
        <v>4</v>
      </c>
      <c r="E32" s="95" t="n">
        <v>0</v>
      </c>
      <c r="F32" s="95" t="n">
        <v>0</v>
      </c>
      <c r="G32" s="97" t="n">
        <v>0</v>
      </c>
      <c r="H32" s="71" t="n">
        <f aca="false">E32+F32+G32</f>
        <v>0</v>
      </c>
    </row>
    <row r="33" customFormat="false" ht="12.75" hidden="false" customHeight="false" outlineLevel="0" collapsed="false">
      <c r="B33" s="224"/>
      <c r="C33" s="232" t="s">
        <v>12</v>
      </c>
      <c r="D33" s="222" t="n">
        <v>3</v>
      </c>
      <c r="E33" s="95" t="n">
        <v>0</v>
      </c>
      <c r="F33" s="96" t="n">
        <v>0</v>
      </c>
      <c r="G33" s="97" t="n">
        <v>0</v>
      </c>
      <c r="H33" s="71" t="n">
        <f aca="false">E33+F33+G33</f>
        <v>0</v>
      </c>
    </row>
    <row r="34" customFormat="false" ht="12.75" hidden="false" customHeight="false" outlineLevel="0" collapsed="false">
      <c r="B34" s="224"/>
      <c r="C34" s="232"/>
      <c r="D34" s="222" t="n">
        <v>2</v>
      </c>
      <c r="E34" s="95" t="n">
        <v>0</v>
      </c>
      <c r="F34" s="95" t="n">
        <v>0</v>
      </c>
      <c r="G34" s="97" t="n">
        <v>0</v>
      </c>
      <c r="H34" s="71" t="n">
        <f aca="false">E34+F34+G34</f>
        <v>0</v>
      </c>
    </row>
    <row r="35" customFormat="false" ht="12.75" hidden="false" customHeight="false" outlineLevel="0" collapsed="false">
      <c r="B35" s="226"/>
      <c r="C35" s="233"/>
      <c r="D35" s="220" t="n">
        <v>1</v>
      </c>
      <c r="E35" s="95" t="n">
        <v>6</v>
      </c>
      <c r="F35" s="96" t="n">
        <v>0</v>
      </c>
      <c r="G35" s="97" t="n">
        <v>0</v>
      </c>
      <c r="H35" s="71" t="n">
        <f aca="false">E35+F35+G35</f>
        <v>6</v>
      </c>
    </row>
    <row r="36" customFormat="false" ht="12.75" hidden="false" customHeight="false" outlineLevel="0" collapsed="false">
      <c r="B36" s="228" t="s">
        <v>23</v>
      </c>
      <c r="C36" s="229"/>
      <c r="D36" s="230"/>
      <c r="E36" s="81" t="n">
        <f aca="false">SUM(E23:E35)</f>
        <v>309</v>
      </c>
      <c r="F36" s="81" t="n">
        <f aca="false">SUM(F23:F35)</f>
        <v>2</v>
      </c>
      <c r="G36" s="81" t="n">
        <f aca="false">SUM(G23:G35)</f>
        <v>16</v>
      </c>
      <c r="H36" s="81" t="n">
        <f aca="false">SUM(H23:H35)</f>
        <v>327</v>
      </c>
    </row>
    <row r="37" customFormat="false" ht="12.75" hidden="false" customHeight="true" outlineLevel="0" collapsed="false">
      <c r="B37" s="220"/>
      <c r="C37" s="220"/>
      <c r="D37" s="222" t="n">
        <v>13</v>
      </c>
      <c r="E37" s="95" t="n">
        <v>2</v>
      </c>
      <c r="F37" s="95" t="n">
        <v>0</v>
      </c>
      <c r="G37" s="97" t="n">
        <v>0</v>
      </c>
      <c r="H37" s="71" t="n">
        <f aca="false">E37+F37+G37</f>
        <v>2</v>
      </c>
    </row>
    <row r="38" customFormat="false" ht="12.75" hidden="false" customHeight="false" outlineLevel="0" collapsed="false">
      <c r="B38" s="224" t="s">
        <v>12</v>
      </c>
      <c r="C38" s="232" t="s">
        <v>13</v>
      </c>
      <c r="D38" s="222" t="n">
        <v>12</v>
      </c>
      <c r="E38" s="95" t="n">
        <v>0</v>
      </c>
      <c r="F38" s="95" t="n">
        <v>0</v>
      </c>
      <c r="G38" s="97" t="n">
        <v>0</v>
      </c>
      <c r="H38" s="71" t="n">
        <f aca="false">E38+F38+G38</f>
        <v>0</v>
      </c>
    </row>
    <row r="39" customFormat="false" ht="12.75" hidden="false" customHeight="false" outlineLevel="0" collapsed="false">
      <c r="B39" s="224" t="s">
        <v>24</v>
      </c>
      <c r="C39" s="226"/>
      <c r="D39" s="222" t="n">
        <v>11</v>
      </c>
      <c r="E39" s="95" t="n">
        <v>0</v>
      </c>
      <c r="F39" s="95" t="n">
        <v>0</v>
      </c>
      <c r="G39" s="97" t="n">
        <v>0</v>
      </c>
      <c r="H39" s="71" t="n">
        <f aca="false">E39+F39+G39</f>
        <v>0</v>
      </c>
    </row>
    <row r="40" customFormat="false" ht="12.75" hidden="false" customHeight="false" outlineLevel="0" collapsed="false">
      <c r="B40" s="224" t="s">
        <v>25</v>
      </c>
      <c r="C40" s="232"/>
      <c r="D40" s="222" t="n">
        <v>10</v>
      </c>
      <c r="E40" s="95" t="n">
        <v>0</v>
      </c>
      <c r="F40" s="95" t="n">
        <v>0</v>
      </c>
      <c r="G40" s="97" t="n">
        <v>0</v>
      </c>
      <c r="H40" s="71" t="n">
        <f aca="false">E40+F40+G40</f>
        <v>0</v>
      </c>
    </row>
    <row r="41" customFormat="false" ht="12.75" hidden="false" customHeight="false" outlineLevel="0" collapsed="false">
      <c r="B41" s="224" t="s">
        <v>16</v>
      </c>
      <c r="C41" s="232"/>
      <c r="D41" s="222" t="n">
        <v>9</v>
      </c>
      <c r="E41" s="95" t="n">
        <v>0</v>
      </c>
      <c r="F41" s="95" t="n">
        <v>0</v>
      </c>
      <c r="G41" s="97" t="n">
        <v>0</v>
      </c>
      <c r="H41" s="71" t="n">
        <f aca="false">E41+F41+G41</f>
        <v>0</v>
      </c>
    </row>
    <row r="42" customFormat="false" ht="12.75" hidden="false" customHeight="false" outlineLevel="0" collapsed="false">
      <c r="B42" s="224" t="s">
        <v>15</v>
      </c>
      <c r="C42" s="232" t="s">
        <v>17</v>
      </c>
      <c r="D42" s="222" t="n">
        <v>8</v>
      </c>
      <c r="E42" s="95" t="n">
        <v>0</v>
      </c>
      <c r="F42" s="95" t="n">
        <v>0</v>
      </c>
      <c r="G42" s="97" t="n">
        <v>0</v>
      </c>
      <c r="H42" s="71" t="n">
        <f aca="false">E42+F42+G42</f>
        <v>0</v>
      </c>
    </row>
    <row r="43" customFormat="false" ht="12.75" hidden="false" customHeight="false" outlineLevel="0" collapsed="false">
      <c r="B43" s="224" t="s">
        <v>16</v>
      </c>
      <c r="C43" s="232"/>
      <c r="D43" s="222" t="n">
        <v>7</v>
      </c>
      <c r="E43" s="95" t="n">
        <v>0</v>
      </c>
      <c r="F43" s="95" t="n">
        <v>0</v>
      </c>
      <c r="G43" s="97" t="n">
        <v>0</v>
      </c>
      <c r="H43" s="71" t="n">
        <f aca="false">E43+F43+G43</f>
        <v>0</v>
      </c>
    </row>
    <row r="44" customFormat="false" ht="12.75" hidden="false" customHeight="false" outlineLevel="0" collapsed="false">
      <c r="B44" s="224" t="s">
        <v>12</v>
      </c>
      <c r="C44" s="232"/>
      <c r="D44" s="222" t="n">
        <v>6</v>
      </c>
      <c r="E44" s="95" t="n">
        <v>0</v>
      </c>
      <c r="F44" s="95" t="n">
        <v>0</v>
      </c>
      <c r="G44" s="97" t="n">
        <v>0</v>
      </c>
      <c r="H44" s="71" t="n">
        <f aca="false">E44+F44+G44</f>
        <v>0</v>
      </c>
    </row>
    <row r="45" customFormat="false" ht="12.75" hidden="false" customHeight="false" outlineLevel="0" collapsed="false">
      <c r="B45" s="224" t="s">
        <v>26</v>
      </c>
      <c r="C45" s="220"/>
      <c r="D45" s="222" t="n">
        <v>5</v>
      </c>
      <c r="E45" s="95" t="n">
        <v>0</v>
      </c>
      <c r="F45" s="95" t="n">
        <v>0</v>
      </c>
      <c r="G45" s="97" t="n">
        <v>0</v>
      </c>
      <c r="H45" s="71" t="n">
        <f aca="false">E45+F45+G45</f>
        <v>0</v>
      </c>
    </row>
    <row r="46" customFormat="false" ht="12.75" hidden="false" customHeight="false" outlineLevel="0" collapsed="false">
      <c r="B46" s="224"/>
      <c r="C46" s="232"/>
      <c r="D46" s="222" t="n">
        <v>4</v>
      </c>
      <c r="E46" s="95" t="n">
        <v>0</v>
      </c>
      <c r="F46" s="95" t="n">
        <v>0</v>
      </c>
      <c r="G46" s="97" t="n">
        <v>0</v>
      </c>
      <c r="H46" s="71" t="n">
        <f aca="false">E46+F46+G46</f>
        <v>0</v>
      </c>
    </row>
    <row r="47" customFormat="false" ht="12.75" hidden="false" customHeight="false" outlineLevel="0" collapsed="false">
      <c r="B47" s="224"/>
      <c r="C47" s="232" t="s">
        <v>12</v>
      </c>
      <c r="D47" s="222" t="n">
        <v>3</v>
      </c>
      <c r="E47" s="95" t="n">
        <v>0</v>
      </c>
      <c r="F47" s="95" t="n">
        <v>0</v>
      </c>
      <c r="G47" s="97" t="n">
        <v>0</v>
      </c>
      <c r="H47" s="71" t="n">
        <f aca="false">E47+F47+G47</f>
        <v>0</v>
      </c>
    </row>
    <row r="48" customFormat="false" ht="12.75" hidden="false" customHeight="false" outlineLevel="0" collapsed="false">
      <c r="B48" s="224"/>
      <c r="C48" s="232"/>
      <c r="D48" s="222" t="n">
        <v>2</v>
      </c>
      <c r="E48" s="95" t="n">
        <v>0</v>
      </c>
      <c r="F48" s="95" t="n">
        <v>0</v>
      </c>
      <c r="G48" s="97" t="n">
        <v>0</v>
      </c>
      <c r="H48" s="71" t="n">
        <f aca="false">E48+F48+G48</f>
        <v>0</v>
      </c>
    </row>
    <row r="49" customFormat="false" ht="12.75" hidden="false" customHeight="false" outlineLevel="0" collapsed="false">
      <c r="B49" s="226"/>
      <c r="C49" s="232"/>
      <c r="D49" s="220" t="n">
        <v>1</v>
      </c>
      <c r="E49" s="95" t="n">
        <v>0</v>
      </c>
      <c r="F49" s="95" t="n">
        <v>0</v>
      </c>
      <c r="G49" s="109" t="n">
        <v>0</v>
      </c>
      <c r="H49" s="71" t="n">
        <f aca="false">E49+F49+G49</f>
        <v>0</v>
      </c>
    </row>
    <row r="50" customFormat="false" ht="12.75" hidden="false" customHeight="false" outlineLevel="0" collapsed="false">
      <c r="B50" s="222" t="s">
        <v>27</v>
      </c>
      <c r="C50" s="222"/>
      <c r="D50" s="222"/>
      <c r="E50" s="81" t="n">
        <f aca="false">SUM(E37:E49)</f>
        <v>2</v>
      </c>
      <c r="F50" s="81" t="n">
        <f aca="false">SUM(F37:F49)</f>
        <v>0</v>
      </c>
      <c r="G50" s="81" t="n">
        <f aca="false">SUM(G37:G49)</f>
        <v>0</v>
      </c>
      <c r="H50" s="81" t="n">
        <f aca="false">SUM(H37:H49)</f>
        <v>2</v>
      </c>
    </row>
    <row r="51" customFormat="false" ht="12.75" hidden="false" customHeight="true" outlineLevel="0" collapsed="false">
      <c r="B51" s="234" t="s">
        <v>28</v>
      </c>
      <c r="C51" s="234"/>
      <c r="D51" s="234"/>
      <c r="E51" s="235" t="n">
        <f aca="false">SUM(E22,E36,E50)</f>
        <v>490</v>
      </c>
      <c r="F51" s="235" t="n">
        <f aca="false">SUM(F22,F36,F50)</f>
        <v>3</v>
      </c>
      <c r="G51" s="235" t="n">
        <f aca="false">SUM(G22,G36,G50)</f>
        <v>31</v>
      </c>
      <c r="H51" s="235" t="n">
        <f aca="false">SUM(H22,H36,H50)</f>
        <v>524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204" t="s">
        <v>0</v>
      </c>
      <c r="C1" s="205"/>
      <c r="D1" s="205"/>
      <c r="E1" s="205"/>
      <c r="F1" s="205"/>
      <c r="G1" s="206"/>
      <c r="H1" s="207"/>
      <c r="J1" s="48"/>
      <c r="K1" s="48"/>
      <c r="L1" s="48"/>
      <c r="M1" s="48"/>
      <c r="N1" s="48"/>
    </row>
    <row r="2" customFormat="false" ht="15" hidden="false" customHeight="false" outlineLevel="0" collapsed="false">
      <c r="B2" s="208" t="s">
        <v>35</v>
      </c>
      <c r="C2" s="209"/>
      <c r="D2" s="209"/>
      <c r="E2" s="94" t="s">
        <v>57</v>
      </c>
      <c r="F2" s="209"/>
      <c r="G2" s="209"/>
      <c r="H2" s="210"/>
      <c r="J2" s="48"/>
      <c r="K2" s="48"/>
      <c r="L2" s="48"/>
      <c r="M2" s="48"/>
      <c r="N2" s="48"/>
    </row>
    <row r="3" customFormat="false" ht="12.75" hidden="false" customHeight="false" outlineLevel="0" collapsed="false">
      <c r="B3" s="208" t="s">
        <v>30</v>
      </c>
      <c r="C3" s="52" t="s">
        <v>37</v>
      </c>
      <c r="D3" s="52"/>
      <c r="E3" s="52"/>
      <c r="F3" s="211"/>
      <c r="G3" s="212"/>
      <c r="H3" s="213"/>
    </row>
    <row r="4" customFormat="false" ht="12.75" hidden="false" customHeight="false" outlineLevel="0" collapsed="false">
      <c r="B4" s="214" t="s">
        <v>32</v>
      </c>
      <c r="C4" s="215"/>
      <c r="D4" s="58" t="n">
        <v>44926</v>
      </c>
      <c r="E4" s="216"/>
      <c r="F4" s="216"/>
      <c r="G4" s="217"/>
      <c r="H4" s="218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219" t="s">
        <v>6</v>
      </c>
      <c r="C7" s="219"/>
      <c r="D7" s="219"/>
      <c r="E7" s="219" t="s">
        <v>7</v>
      </c>
      <c r="F7" s="219"/>
      <c r="G7" s="219"/>
      <c r="H7" s="219"/>
    </row>
    <row r="8" customFormat="false" ht="12.75" hidden="false" customHeight="true" outlineLevel="0" collapsed="false">
      <c r="B8" s="219"/>
      <c r="C8" s="219"/>
      <c r="D8" s="219"/>
      <c r="E8" s="219" t="s">
        <v>8</v>
      </c>
      <c r="F8" s="219" t="s">
        <v>9</v>
      </c>
      <c r="G8" s="219" t="s">
        <v>10</v>
      </c>
      <c r="H8" s="219" t="s">
        <v>11</v>
      </c>
    </row>
    <row r="9" customFormat="false" ht="12.75" hidden="false" customHeight="false" outlineLevel="0" collapsed="false">
      <c r="B9" s="220"/>
      <c r="C9" s="221"/>
      <c r="D9" s="222" t="n">
        <v>13</v>
      </c>
      <c r="E9" s="95" t="n">
        <v>87</v>
      </c>
      <c r="F9" s="96" t="n">
        <v>2</v>
      </c>
      <c r="G9" s="95" t="n">
        <v>2</v>
      </c>
      <c r="H9" s="71" t="n">
        <f aca="false">E9+F9+G9</f>
        <v>91</v>
      </c>
    </row>
    <row r="10" customFormat="false" ht="12.75" hidden="false" customHeight="false" outlineLevel="0" collapsed="false">
      <c r="B10" s="224" t="s">
        <v>12</v>
      </c>
      <c r="C10" s="221" t="s">
        <v>13</v>
      </c>
      <c r="D10" s="222" t="n">
        <v>12</v>
      </c>
      <c r="E10" s="95" t="n">
        <v>0</v>
      </c>
      <c r="F10" s="95" t="n">
        <v>0</v>
      </c>
      <c r="G10" s="95" t="n">
        <v>0</v>
      </c>
      <c r="H10" s="71" t="n">
        <f aca="false">E10+F10+G10</f>
        <v>0</v>
      </c>
    </row>
    <row r="11" customFormat="false" ht="12.75" hidden="false" customHeight="false" outlineLevel="0" collapsed="false">
      <c r="B11" s="224" t="s">
        <v>14</v>
      </c>
      <c r="C11" s="221"/>
      <c r="D11" s="222" t="n">
        <v>11</v>
      </c>
      <c r="E11" s="95" t="n">
        <v>12</v>
      </c>
      <c r="F11" s="96" t="n">
        <v>0</v>
      </c>
      <c r="G11" s="95" t="n">
        <v>1</v>
      </c>
      <c r="H11" s="71" t="n">
        <f aca="false">E11+F11+G11</f>
        <v>13</v>
      </c>
    </row>
    <row r="12" customFormat="false" ht="12.75" hidden="false" customHeight="false" outlineLevel="0" collapsed="false">
      <c r="B12" s="224" t="s">
        <v>12</v>
      </c>
      <c r="C12" s="225"/>
      <c r="D12" s="222" t="n">
        <v>10</v>
      </c>
      <c r="E12" s="95" t="n">
        <v>2</v>
      </c>
      <c r="F12" s="95" t="n">
        <v>0</v>
      </c>
      <c r="G12" s="95" t="n">
        <v>1</v>
      </c>
      <c r="H12" s="71" t="n">
        <f aca="false">E12+F12+G12</f>
        <v>3</v>
      </c>
    </row>
    <row r="13" customFormat="false" ht="12.75" hidden="false" customHeight="false" outlineLevel="0" collapsed="false">
      <c r="B13" s="224" t="s">
        <v>15</v>
      </c>
      <c r="C13" s="221"/>
      <c r="D13" s="222" t="n">
        <v>9</v>
      </c>
      <c r="E13" s="95" t="n">
        <v>8</v>
      </c>
      <c r="F13" s="96" t="n">
        <v>0</v>
      </c>
      <c r="G13" s="95" t="n">
        <v>0</v>
      </c>
      <c r="H13" s="71" t="n">
        <f aca="false">E13+F13+G13</f>
        <v>8</v>
      </c>
    </row>
    <row r="14" customFormat="false" ht="12.75" hidden="false" customHeight="false" outlineLevel="0" collapsed="false">
      <c r="B14" s="224" t="s">
        <v>16</v>
      </c>
      <c r="C14" s="221" t="s">
        <v>17</v>
      </c>
      <c r="D14" s="222" t="n">
        <v>8</v>
      </c>
      <c r="E14" s="95" t="n">
        <v>5</v>
      </c>
      <c r="F14" s="95" t="n">
        <v>0</v>
      </c>
      <c r="G14" s="95" t="n">
        <v>0</v>
      </c>
      <c r="H14" s="71" t="n">
        <f aca="false">E14+F14+G14</f>
        <v>5</v>
      </c>
    </row>
    <row r="15" customFormat="false" ht="12.75" hidden="false" customHeight="false" outlineLevel="0" collapsed="false">
      <c r="B15" s="224" t="s">
        <v>18</v>
      </c>
      <c r="C15" s="221"/>
      <c r="D15" s="222" t="n">
        <v>7</v>
      </c>
      <c r="E15" s="95" t="n">
        <v>1</v>
      </c>
      <c r="F15" s="96" t="n">
        <v>0</v>
      </c>
      <c r="G15" s="95" t="n">
        <v>0</v>
      </c>
      <c r="H15" s="71" t="n">
        <f aca="false">E15+F15+G15</f>
        <v>1</v>
      </c>
    </row>
    <row r="16" customFormat="false" ht="12.75" hidden="false" customHeight="false" outlineLevel="0" collapsed="false">
      <c r="B16" s="224" t="s">
        <v>19</v>
      </c>
      <c r="C16" s="221"/>
      <c r="D16" s="222" t="n">
        <v>6</v>
      </c>
      <c r="E16" s="95" t="n">
        <v>2</v>
      </c>
      <c r="F16" s="95" t="n">
        <v>0</v>
      </c>
      <c r="G16" s="95" t="n">
        <v>0</v>
      </c>
      <c r="H16" s="71" t="n">
        <f aca="false">E16+F16+G16</f>
        <v>2</v>
      </c>
    </row>
    <row r="17" customFormat="false" ht="12.75" hidden="false" customHeight="false" outlineLevel="0" collapsed="false">
      <c r="B17" s="224" t="s">
        <v>12</v>
      </c>
      <c r="C17" s="225"/>
      <c r="D17" s="222" t="n">
        <v>5</v>
      </c>
      <c r="E17" s="95" t="n">
        <v>1</v>
      </c>
      <c r="F17" s="96" t="n">
        <v>0</v>
      </c>
      <c r="G17" s="95" t="n">
        <v>0</v>
      </c>
      <c r="H17" s="71" t="n">
        <f aca="false">E17+F17+G17</f>
        <v>1</v>
      </c>
      <c r="L17" s="74"/>
    </row>
    <row r="18" customFormat="false" ht="12.75" hidden="false" customHeight="false" outlineLevel="0" collapsed="false">
      <c r="B18" s="224"/>
      <c r="C18" s="221"/>
      <c r="D18" s="222" t="n">
        <v>4</v>
      </c>
      <c r="E18" s="95" t="n">
        <v>2</v>
      </c>
      <c r="F18" s="95" t="n">
        <v>0</v>
      </c>
      <c r="G18" s="95" t="n">
        <v>0</v>
      </c>
      <c r="H18" s="71" t="n">
        <f aca="false">E18+F18+G18</f>
        <v>2</v>
      </c>
    </row>
    <row r="19" customFormat="false" ht="12.75" hidden="false" customHeight="false" outlineLevel="0" collapsed="false">
      <c r="B19" s="224"/>
      <c r="C19" s="221" t="s">
        <v>12</v>
      </c>
      <c r="D19" s="222" t="n">
        <v>3</v>
      </c>
      <c r="E19" s="95" t="n">
        <v>1</v>
      </c>
      <c r="F19" s="96" t="n">
        <v>0</v>
      </c>
      <c r="G19" s="95" t="n">
        <v>0</v>
      </c>
      <c r="H19" s="71" t="n">
        <f aca="false">E19+F19+G19</f>
        <v>1</v>
      </c>
    </row>
    <row r="20" customFormat="false" ht="12.75" hidden="false" customHeight="false" outlineLevel="0" collapsed="false">
      <c r="B20" s="224"/>
      <c r="C20" s="221"/>
      <c r="D20" s="222" t="n">
        <v>2</v>
      </c>
      <c r="E20" s="95" t="n">
        <v>4</v>
      </c>
      <c r="F20" s="95" t="n">
        <v>0</v>
      </c>
      <c r="G20" s="95" t="n">
        <v>4</v>
      </c>
      <c r="H20" s="71" t="n">
        <f aca="false">E20+F20+G20</f>
        <v>8</v>
      </c>
    </row>
    <row r="21" customFormat="false" ht="12.75" hidden="false" customHeight="false" outlineLevel="0" collapsed="false">
      <c r="B21" s="226"/>
      <c r="C21" s="227"/>
      <c r="D21" s="220" t="n">
        <v>1</v>
      </c>
      <c r="E21" s="95" t="n">
        <v>5</v>
      </c>
      <c r="F21" s="96" t="n">
        <v>0</v>
      </c>
      <c r="G21" s="95" t="n">
        <v>2</v>
      </c>
      <c r="H21" s="71" t="n">
        <f aca="false">E21+F21+G21</f>
        <v>7</v>
      </c>
    </row>
    <row r="22" customFormat="false" ht="15" hidden="false" customHeight="true" outlineLevel="0" collapsed="false">
      <c r="B22" s="228" t="s">
        <v>20</v>
      </c>
      <c r="C22" s="229"/>
      <c r="D22" s="230"/>
      <c r="E22" s="81" t="n">
        <v>130</v>
      </c>
      <c r="F22" s="81" t="n">
        <v>2</v>
      </c>
      <c r="G22" s="81" t="n">
        <v>10</v>
      </c>
      <c r="H22" s="81" t="n">
        <f aca="false">SUM(H9:H21)</f>
        <v>142</v>
      </c>
    </row>
    <row r="23" customFormat="false" ht="12.75" hidden="false" customHeight="false" outlineLevel="0" collapsed="false">
      <c r="B23" s="220"/>
      <c r="C23" s="231"/>
      <c r="D23" s="222" t="n">
        <v>13</v>
      </c>
      <c r="E23" s="95" t="n">
        <v>205</v>
      </c>
      <c r="F23" s="96" t="n">
        <v>0</v>
      </c>
      <c r="G23" s="97" t="n">
        <v>6</v>
      </c>
      <c r="H23" s="71" t="n">
        <f aca="false">E23+F23+G23</f>
        <v>211</v>
      </c>
    </row>
    <row r="24" customFormat="false" ht="12.75" hidden="false" customHeight="false" outlineLevel="0" collapsed="false">
      <c r="B24" s="224"/>
      <c r="C24" s="232" t="s">
        <v>13</v>
      </c>
      <c r="D24" s="222" t="n">
        <v>12</v>
      </c>
      <c r="E24" s="95" t="n">
        <v>2</v>
      </c>
      <c r="F24" s="95" t="n">
        <v>0</v>
      </c>
      <c r="G24" s="97" t="n">
        <v>0</v>
      </c>
      <c r="H24" s="71" t="n">
        <f aca="false">E24+F24+G24</f>
        <v>2</v>
      </c>
    </row>
    <row r="25" customFormat="false" ht="12.75" hidden="false" customHeight="false" outlineLevel="0" collapsed="false">
      <c r="B25" s="224" t="s">
        <v>19</v>
      </c>
      <c r="C25" s="232"/>
      <c r="D25" s="222" t="n">
        <v>11</v>
      </c>
      <c r="E25" s="95" t="n">
        <v>7</v>
      </c>
      <c r="F25" s="96" t="n">
        <v>0</v>
      </c>
      <c r="G25" s="97" t="n">
        <v>0</v>
      </c>
      <c r="H25" s="71" t="n">
        <f aca="false">E25+F25+G25</f>
        <v>7</v>
      </c>
    </row>
    <row r="26" customFormat="false" ht="12.75" hidden="false" customHeight="false" outlineLevel="0" collapsed="false">
      <c r="B26" s="224" t="s">
        <v>21</v>
      </c>
      <c r="C26" s="231"/>
      <c r="D26" s="222" t="n">
        <v>10</v>
      </c>
      <c r="E26" s="95" t="n">
        <v>3</v>
      </c>
      <c r="F26" s="95" t="n">
        <v>0</v>
      </c>
      <c r="G26" s="97" t="n">
        <v>0</v>
      </c>
      <c r="H26" s="71" t="n">
        <f aca="false">E26+F26+G26</f>
        <v>3</v>
      </c>
    </row>
    <row r="27" customFormat="false" ht="12.75" hidden="false" customHeight="false" outlineLevel="0" collapsed="false">
      <c r="B27" s="224" t="s">
        <v>13</v>
      </c>
      <c r="C27" s="232"/>
      <c r="D27" s="222" t="n">
        <v>9</v>
      </c>
      <c r="E27" s="95" t="n">
        <v>11</v>
      </c>
      <c r="F27" s="96" t="n">
        <v>0</v>
      </c>
      <c r="G27" s="97" t="n">
        <v>1</v>
      </c>
      <c r="H27" s="71" t="n">
        <f aca="false">E27+F27+G27</f>
        <v>12</v>
      </c>
    </row>
    <row r="28" customFormat="false" ht="12.75" hidden="false" customHeight="false" outlineLevel="0" collapsed="false">
      <c r="B28" s="224" t="s">
        <v>14</v>
      </c>
      <c r="C28" s="232" t="s">
        <v>17</v>
      </c>
      <c r="D28" s="222" t="n">
        <v>8</v>
      </c>
      <c r="E28" s="95" t="n">
        <v>3</v>
      </c>
      <c r="F28" s="95" t="n">
        <v>0</v>
      </c>
      <c r="G28" s="97" t="n">
        <v>3</v>
      </c>
      <c r="H28" s="71" t="n">
        <f aca="false">E28+F28+G28</f>
        <v>6</v>
      </c>
      <c r="O28" s="43" t="n">
        <v>1</v>
      </c>
    </row>
    <row r="29" customFormat="false" ht="12.75" hidden="false" customHeight="false" outlineLevel="0" collapsed="false">
      <c r="B29" s="224" t="s">
        <v>16</v>
      </c>
      <c r="C29" s="232"/>
      <c r="D29" s="222" t="n">
        <v>7</v>
      </c>
      <c r="E29" s="95" t="n">
        <v>0</v>
      </c>
      <c r="F29" s="96" t="n">
        <v>0</v>
      </c>
      <c r="G29" s="97" t="n">
        <v>0</v>
      </c>
      <c r="H29" s="71" t="n">
        <f aca="false">E29+F29+G29</f>
        <v>0</v>
      </c>
    </row>
    <row r="30" customFormat="false" ht="12.75" hidden="false" customHeight="false" outlineLevel="0" collapsed="false">
      <c r="B30" s="224" t="s">
        <v>13</v>
      </c>
      <c r="C30" s="232"/>
      <c r="D30" s="222" t="n">
        <v>6</v>
      </c>
      <c r="E30" s="95" t="n">
        <v>1</v>
      </c>
      <c r="F30" s="95" t="n">
        <v>0</v>
      </c>
      <c r="G30" s="97" t="n">
        <v>0</v>
      </c>
      <c r="H30" s="71" t="n">
        <f aca="false">E30+F30+G30</f>
        <v>1</v>
      </c>
    </row>
    <row r="31" customFormat="false" ht="12.75" hidden="false" customHeight="false" outlineLevel="0" collapsed="false">
      <c r="B31" s="224" t="s">
        <v>22</v>
      </c>
      <c r="C31" s="231"/>
      <c r="D31" s="222" t="n">
        <v>5</v>
      </c>
      <c r="E31" s="95" t="n">
        <v>2</v>
      </c>
      <c r="F31" s="96" t="n">
        <v>0</v>
      </c>
      <c r="G31" s="97" t="n">
        <v>1</v>
      </c>
      <c r="H31" s="71" t="n">
        <f aca="false">E31+F31+G31</f>
        <v>3</v>
      </c>
    </row>
    <row r="32" customFormat="false" ht="12.75" hidden="false" customHeight="false" outlineLevel="0" collapsed="false">
      <c r="B32" s="224"/>
      <c r="C32" s="232"/>
      <c r="D32" s="222" t="n">
        <v>4</v>
      </c>
      <c r="E32" s="95" t="n">
        <v>0</v>
      </c>
      <c r="F32" s="95" t="n">
        <v>0</v>
      </c>
      <c r="G32" s="97" t="n">
        <v>0</v>
      </c>
      <c r="H32" s="71" t="n">
        <f aca="false">E32+F32+G32</f>
        <v>0</v>
      </c>
    </row>
    <row r="33" customFormat="false" ht="12.75" hidden="false" customHeight="false" outlineLevel="0" collapsed="false">
      <c r="B33" s="224"/>
      <c r="C33" s="232" t="s">
        <v>12</v>
      </c>
      <c r="D33" s="222" t="n">
        <v>3</v>
      </c>
      <c r="E33" s="95" t="n">
        <v>1</v>
      </c>
      <c r="F33" s="96" t="n">
        <v>0</v>
      </c>
      <c r="G33" s="97" t="n">
        <v>0</v>
      </c>
      <c r="H33" s="71" t="n">
        <f aca="false">E33+F33+G33</f>
        <v>1</v>
      </c>
    </row>
    <row r="34" customFormat="false" ht="12.75" hidden="false" customHeight="false" outlineLevel="0" collapsed="false">
      <c r="B34" s="224"/>
      <c r="C34" s="232"/>
      <c r="D34" s="222" t="n">
        <v>2</v>
      </c>
      <c r="E34" s="95" t="n">
        <v>9</v>
      </c>
      <c r="F34" s="95" t="n">
        <v>0</v>
      </c>
      <c r="G34" s="97" t="n">
        <v>1</v>
      </c>
      <c r="H34" s="71" t="n">
        <f aca="false">E34+F34+G34</f>
        <v>10</v>
      </c>
    </row>
    <row r="35" customFormat="false" ht="12.75" hidden="false" customHeight="false" outlineLevel="0" collapsed="false">
      <c r="B35" s="226"/>
      <c r="C35" s="233"/>
      <c r="D35" s="220" t="n">
        <v>1</v>
      </c>
      <c r="E35" s="95" t="n">
        <v>18</v>
      </c>
      <c r="F35" s="96" t="n">
        <v>0</v>
      </c>
      <c r="G35" s="97" t="n">
        <v>0</v>
      </c>
      <c r="H35" s="71" t="n">
        <f aca="false">E35+F35+G35</f>
        <v>18</v>
      </c>
    </row>
    <row r="36" customFormat="false" ht="12.75" hidden="false" customHeight="false" outlineLevel="0" collapsed="false">
      <c r="B36" s="228" t="s">
        <v>23</v>
      </c>
      <c r="C36" s="229"/>
      <c r="D36" s="230"/>
      <c r="E36" s="81" t="n">
        <v>262</v>
      </c>
      <c r="F36" s="81" t="n">
        <v>0</v>
      </c>
      <c r="G36" s="81" t="n">
        <v>12</v>
      </c>
      <c r="H36" s="81" t="n">
        <f aca="false">SUM(H23:H35)</f>
        <v>274</v>
      </c>
    </row>
    <row r="37" customFormat="false" ht="12.75" hidden="false" customHeight="true" outlineLevel="0" collapsed="false">
      <c r="B37" s="220"/>
      <c r="C37" s="220"/>
      <c r="D37" s="222" t="n">
        <v>13</v>
      </c>
      <c r="E37" s="95" t="n">
        <v>0</v>
      </c>
      <c r="F37" s="95" t="n">
        <v>0</v>
      </c>
      <c r="G37" s="97" t="n">
        <v>0</v>
      </c>
      <c r="H37" s="71" t="n">
        <f aca="false">E37+F37+G37</f>
        <v>0</v>
      </c>
    </row>
    <row r="38" customFormat="false" ht="12.75" hidden="false" customHeight="false" outlineLevel="0" collapsed="false">
      <c r="B38" s="224" t="s">
        <v>12</v>
      </c>
      <c r="C38" s="232" t="s">
        <v>13</v>
      </c>
      <c r="D38" s="222" t="n">
        <v>12</v>
      </c>
      <c r="E38" s="95" t="n">
        <v>0</v>
      </c>
      <c r="F38" s="95" t="n">
        <v>0</v>
      </c>
      <c r="G38" s="97" t="n">
        <v>0</v>
      </c>
      <c r="H38" s="71" t="n">
        <f aca="false">E38+F38+G38</f>
        <v>0</v>
      </c>
    </row>
    <row r="39" customFormat="false" ht="12.75" hidden="false" customHeight="false" outlineLevel="0" collapsed="false">
      <c r="B39" s="224" t="s">
        <v>24</v>
      </c>
      <c r="C39" s="226"/>
      <c r="D39" s="222" t="n">
        <v>11</v>
      </c>
      <c r="E39" s="95" t="n">
        <v>0</v>
      </c>
      <c r="F39" s="95" t="n">
        <v>0</v>
      </c>
      <c r="G39" s="97" t="n">
        <v>0</v>
      </c>
      <c r="H39" s="71" t="n">
        <f aca="false">E39+F39+G39</f>
        <v>0</v>
      </c>
    </row>
    <row r="40" customFormat="false" ht="12.75" hidden="false" customHeight="false" outlineLevel="0" collapsed="false">
      <c r="B40" s="224" t="s">
        <v>25</v>
      </c>
      <c r="C40" s="232"/>
      <c r="D40" s="222" t="n">
        <v>10</v>
      </c>
      <c r="E40" s="95" t="n">
        <v>0</v>
      </c>
      <c r="F40" s="95" t="n">
        <v>0</v>
      </c>
      <c r="G40" s="97" t="n">
        <v>0</v>
      </c>
      <c r="H40" s="71" t="n">
        <f aca="false">E40+F40+G40</f>
        <v>0</v>
      </c>
    </row>
    <row r="41" customFormat="false" ht="12.75" hidden="false" customHeight="false" outlineLevel="0" collapsed="false">
      <c r="B41" s="224" t="s">
        <v>16</v>
      </c>
      <c r="C41" s="232"/>
      <c r="D41" s="222" t="n">
        <v>9</v>
      </c>
      <c r="E41" s="95" t="n">
        <v>0</v>
      </c>
      <c r="F41" s="95" t="n">
        <v>0</v>
      </c>
      <c r="G41" s="97" t="n">
        <v>0</v>
      </c>
      <c r="H41" s="71" t="n">
        <f aca="false">E41+F41+G41</f>
        <v>0</v>
      </c>
    </row>
    <row r="42" customFormat="false" ht="12.75" hidden="false" customHeight="false" outlineLevel="0" collapsed="false">
      <c r="B42" s="224" t="s">
        <v>15</v>
      </c>
      <c r="C42" s="232" t="s">
        <v>17</v>
      </c>
      <c r="D42" s="222" t="n">
        <v>8</v>
      </c>
      <c r="E42" s="95" t="n">
        <v>0</v>
      </c>
      <c r="F42" s="95" t="n">
        <v>0</v>
      </c>
      <c r="G42" s="97" t="n">
        <v>0</v>
      </c>
      <c r="H42" s="71" t="n">
        <f aca="false">E42+F42+G42</f>
        <v>0</v>
      </c>
    </row>
    <row r="43" customFormat="false" ht="12.75" hidden="false" customHeight="false" outlineLevel="0" collapsed="false">
      <c r="B43" s="224" t="s">
        <v>16</v>
      </c>
      <c r="C43" s="232"/>
      <c r="D43" s="222" t="n">
        <v>7</v>
      </c>
      <c r="E43" s="95" t="n">
        <v>0</v>
      </c>
      <c r="F43" s="95" t="n">
        <v>0</v>
      </c>
      <c r="G43" s="97" t="n">
        <v>0</v>
      </c>
      <c r="H43" s="71" t="n">
        <f aca="false">E43+F43+G43</f>
        <v>0</v>
      </c>
    </row>
    <row r="44" customFormat="false" ht="12.75" hidden="false" customHeight="false" outlineLevel="0" collapsed="false">
      <c r="B44" s="224" t="s">
        <v>12</v>
      </c>
      <c r="C44" s="232"/>
      <c r="D44" s="222" t="n">
        <v>6</v>
      </c>
      <c r="E44" s="95" t="n">
        <v>0</v>
      </c>
      <c r="F44" s="95" t="n">
        <v>0</v>
      </c>
      <c r="G44" s="97" t="n">
        <v>0</v>
      </c>
      <c r="H44" s="71" t="n">
        <f aca="false">E44+F44+G44</f>
        <v>0</v>
      </c>
    </row>
    <row r="45" customFormat="false" ht="12.75" hidden="false" customHeight="false" outlineLevel="0" collapsed="false">
      <c r="B45" s="224" t="s">
        <v>26</v>
      </c>
      <c r="C45" s="220"/>
      <c r="D45" s="222" t="n">
        <v>5</v>
      </c>
      <c r="E45" s="95" t="n">
        <v>0</v>
      </c>
      <c r="F45" s="95" t="n">
        <v>0</v>
      </c>
      <c r="G45" s="97" t="n">
        <v>0</v>
      </c>
      <c r="H45" s="71" t="n">
        <f aca="false">E45+F45+G45</f>
        <v>0</v>
      </c>
    </row>
    <row r="46" customFormat="false" ht="12.75" hidden="false" customHeight="false" outlineLevel="0" collapsed="false">
      <c r="B46" s="224"/>
      <c r="C46" s="232"/>
      <c r="D46" s="222" t="n">
        <v>4</v>
      </c>
      <c r="E46" s="95" t="n">
        <v>0</v>
      </c>
      <c r="F46" s="95" t="n">
        <v>0</v>
      </c>
      <c r="G46" s="97" t="n">
        <v>0</v>
      </c>
      <c r="H46" s="71" t="n">
        <f aca="false">E46+F46+G46</f>
        <v>0</v>
      </c>
    </row>
    <row r="47" customFormat="false" ht="12.75" hidden="false" customHeight="false" outlineLevel="0" collapsed="false">
      <c r="B47" s="224"/>
      <c r="C47" s="232" t="s">
        <v>12</v>
      </c>
      <c r="D47" s="222" t="n">
        <v>3</v>
      </c>
      <c r="E47" s="95" t="n">
        <v>0</v>
      </c>
      <c r="F47" s="95" t="n">
        <v>0</v>
      </c>
      <c r="G47" s="97" t="n">
        <v>0</v>
      </c>
      <c r="H47" s="71" t="n">
        <f aca="false">E47+F47+G47</f>
        <v>0</v>
      </c>
    </row>
    <row r="48" customFormat="false" ht="12.75" hidden="false" customHeight="false" outlineLevel="0" collapsed="false">
      <c r="B48" s="224"/>
      <c r="C48" s="232"/>
      <c r="D48" s="222" t="n">
        <v>2</v>
      </c>
      <c r="E48" s="95" t="n">
        <v>0</v>
      </c>
      <c r="F48" s="95" t="n">
        <v>0</v>
      </c>
      <c r="G48" s="97" t="n">
        <v>0</v>
      </c>
      <c r="H48" s="71" t="n">
        <f aca="false">E48+F48+G48</f>
        <v>0</v>
      </c>
    </row>
    <row r="49" customFormat="false" ht="12.75" hidden="false" customHeight="false" outlineLevel="0" collapsed="false">
      <c r="B49" s="226"/>
      <c r="C49" s="232"/>
      <c r="D49" s="220" t="n">
        <v>1</v>
      </c>
      <c r="E49" s="95" t="n">
        <v>0</v>
      </c>
      <c r="F49" s="95" t="n">
        <v>0</v>
      </c>
      <c r="G49" s="109" t="n">
        <v>0</v>
      </c>
      <c r="H49" s="71" t="n">
        <f aca="false">E49+F49+G49</f>
        <v>0</v>
      </c>
    </row>
    <row r="50" customFormat="false" ht="12.75" hidden="false" customHeight="false" outlineLevel="0" collapsed="false">
      <c r="B50" s="222" t="s">
        <v>27</v>
      </c>
      <c r="C50" s="222"/>
      <c r="D50" s="222"/>
      <c r="E50" s="81" t="n">
        <v>0</v>
      </c>
      <c r="F50" s="81" t="n">
        <v>0</v>
      </c>
      <c r="G50" s="81" t="n">
        <v>0</v>
      </c>
      <c r="H50" s="81" t="n">
        <f aca="false">SUM(H37:H49)</f>
        <v>0</v>
      </c>
    </row>
    <row r="51" customFormat="false" ht="12.75" hidden="false" customHeight="true" outlineLevel="0" collapsed="false">
      <c r="B51" s="234" t="s">
        <v>28</v>
      </c>
      <c r="C51" s="234"/>
      <c r="D51" s="234"/>
      <c r="E51" s="235" t="n">
        <f aca="false">SUM(E22,E36,E50)</f>
        <v>392</v>
      </c>
      <c r="F51" s="235" t="n">
        <f aca="false">SUM(F22,F36,F50)</f>
        <v>2</v>
      </c>
      <c r="G51" s="235" t="n">
        <f aca="false">SUM(G22,G36,G50)</f>
        <v>22</v>
      </c>
      <c r="H51" s="235" t="n">
        <f aca="false">SUM(H22,H36,H50)</f>
        <v>416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282" t="s">
        <v>0</v>
      </c>
      <c r="C1" s="283"/>
      <c r="D1" s="283"/>
      <c r="E1" s="283"/>
      <c r="F1" s="283"/>
      <c r="G1" s="284"/>
      <c r="H1" s="285"/>
      <c r="I1" s="286"/>
      <c r="J1" s="287"/>
      <c r="K1" s="287"/>
      <c r="L1" s="287"/>
      <c r="M1" s="287"/>
      <c r="N1" s="287"/>
    </row>
    <row r="2" customFormat="false" ht="15" hidden="false" customHeight="false" outlineLevel="0" collapsed="false">
      <c r="B2" s="288" t="s">
        <v>35</v>
      </c>
      <c r="C2" s="289"/>
      <c r="D2" s="289"/>
      <c r="E2" s="290" t="s">
        <v>58</v>
      </c>
      <c r="F2" s="289"/>
      <c r="G2" s="289"/>
      <c r="H2" s="291"/>
      <c r="I2" s="286"/>
      <c r="J2" s="287"/>
      <c r="K2" s="287"/>
      <c r="L2" s="287"/>
      <c r="M2" s="287"/>
      <c r="N2" s="287"/>
    </row>
    <row r="3" customFormat="false" ht="15" hidden="false" customHeight="false" outlineLevel="0" collapsed="false">
      <c r="B3" s="288" t="s">
        <v>30</v>
      </c>
      <c r="C3" s="292" t="s">
        <v>37</v>
      </c>
      <c r="D3" s="292"/>
      <c r="E3" s="292"/>
      <c r="F3" s="293"/>
      <c r="G3" s="294"/>
      <c r="H3" s="295"/>
      <c r="I3" s="286"/>
      <c r="J3" s="286"/>
      <c r="K3" s="286"/>
      <c r="L3" s="286"/>
      <c r="M3" s="286"/>
      <c r="N3" s="286"/>
    </row>
    <row r="4" customFormat="false" ht="15" hidden="false" customHeight="false" outlineLevel="0" collapsed="false">
      <c r="B4" s="296" t="s">
        <v>32</v>
      </c>
      <c r="C4" s="297"/>
      <c r="D4" s="298" t="n">
        <v>44926</v>
      </c>
      <c r="E4" s="299"/>
      <c r="F4" s="299"/>
      <c r="G4" s="300"/>
      <c r="H4" s="301"/>
      <c r="I4" s="286"/>
      <c r="J4" s="286"/>
      <c r="K4" s="286"/>
      <c r="L4" s="286"/>
      <c r="M4" s="286"/>
      <c r="N4" s="286"/>
    </row>
    <row r="5" customFormat="false" ht="12.75" hidden="false" customHeight="false" outlineLevel="0" collapsed="false">
      <c r="B5" s="302" t="s">
        <v>4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</row>
    <row r="6" customFormat="false" ht="15" hidden="false" customHeight="false" outlineLevel="0" collapsed="false">
      <c r="B6" s="303" t="s">
        <v>5</v>
      </c>
      <c r="C6" s="304"/>
      <c r="D6" s="304"/>
      <c r="E6" s="304"/>
      <c r="F6" s="304"/>
      <c r="G6" s="304"/>
      <c r="H6" s="304"/>
      <c r="I6" s="286"/>
      <c r="J6" s="286"/>
      <c r="K6" s="286"/>
      <c r="L6" s="286"/>
      <c r="M6" s="286"/>
      <c r="N6" s="286"/>
    </row>
    <row r="7" customFormat="false" ht="24" hidden="false" customHeight="false" outlineLevel="0" collapsed="false">
      <c r="B7" s="182" t="s">
        <v>6</v>
      </c>
      <c r="C7" s="182"/>
      <c r="D7" s="182"/>
      <c r="E7" s="182" t="s">
        <v>7</v>
      </c>
      <c r="F7" s="182"/>
      <c r="G7" s="182"/>
      <c r="H7" s="182"/>
      <c r="I7" s="286"/>
      <c r="J7" s="286"/>
      <c r="K7" s="286"/>
      <c r="L7" s="286"/>
      <c r="M7" s="286"/>
      <c r="N7" s="286"/>
    </row>
    <row r="8" customFormat="false" ht="12.75" hidden="false" customHeight="true" outlineLevel="0" collapsed="false">
      <c r="B8" s="182"/>
      <c r="C8" s="182"/>
      <c r="D8" s="182"/>
      <c r="E8" s="182" t="s">
        <v>8</v>
      </c>
      <c r="F8" s="182" t="s">
        <v>9</v>
      </c>
      <c r="G8" s="182" t="s">
        <v>10</v>
      </c>
      <c r="H8" s="182" t="s">
        <v>11</v>
      </c>
      <c r="I8" s="286"/>
      <c r="J8" s="286"/>
      <c r="K8" s="286"/>
      <c r="L8" s="286"/>
      <c r="M8" s="286"/>
      <c r="N8" s="286"/>
    </row>
    <row r="9" customFormat="false" ht="15" hidden="false" customHeight="false" outlineLevel="0" collapsed="false">
      <c r="B9" s="183"/>
      <c r="C9" s="184"/>
      <c r="D9" s="185" t="n">
        <v>13</v>
      </c>
      <c r="E9" s="186" t="n">
        <v>104</v>
      </c>
      <c r="F9" s="187" t="n">
        <v>9</v>
      </c>
      <c r="G9" s="199" t="n">
        <v>4</v>
      </c>
      <c r="H9" s="188" t="n">
        <f aca="false">E9+F9+G9</f>
        <v>117</v>
      </c>
      <c r="I9" s="286"/>
      <c r="J9" s="286"/>
      <c r="K9" s="286"/>
      <c r="L9" s="286"/>
      <c r="M9" s="286"/>
      <c r="N9" s="286"/>
    </row>
    <row r="10" customFormat="false" ht="15" hidden="false" customHeight="false" outlineLevel="0" collapsed="false">
      <c r="B10" s="189" t="s">
        <v>12</v>
      </c>
      <c r="C10" s="184" t="s">
        <v>13</v>
      </c>
      <c r="D10" s="185" t="n">
        <v>12</v>
      </c>
      <c r="E10" s="186" t="n">
        <v>40</v>
      </c>
      <c r="F10" s="186" t="n">
        <v>1</v>
      </c>
      <c r="G10" s="199" t="n">
        <v>0</v>
      </c>
      <c r="H10" s="188" t="n">
        <f aca="false">E10+F10+G10</f>
        <v>41</v>
      </c>
      <c r="I10" s="286"/>
      <c r="J10" s="286"/>
      <c r="K10" s="286"/>
      <c r="L10" s="286"/>
      <c r="M10" s="286"/>
      <c r="N10" s="286"/>
    </row>
    <row r="11" customFormat="false" ht="15" hidden="false" customHeight="false" outlineLevel="0" collapsed="false">
      <c r="B11" s="189" t="s">
        <v>14</v>
      </c>
      <c r="C11" s="184"/>
      <c r="D11" s="185" t="n">
        <v>11</v>
      </c>
      <c r="E11" s="186" t="n">
        <v>28</v>
      </c>
      <c r="F11" s="187" t="n">
        <v>3</v>
      </c>
      <c r="G11" s="199" t="n">
        <v>0</v>
      </c>
      <c r="H11" s="188" t="n">
        <f aca="false">E11+F11+G11</f>
        <v>31</v>
      </c>
      <c r="I11" s="286"/>
      <c r="J11" s="286"/>
      <c r="K11" s="286"/>
      <c r="L11" s="286"/>
      <c r="M11" s="286"/>
      <c r="N11" s="286"/>
    </row>
    <row r="12" customFormat="false" ht="15" hidden="false" customHeight="false" outlineLevel="0" collapsed="false">
      <c r="B12" s="189" t="s">
        <v>12</v>
      </c>
      <c r="C12" s="190"/>
      <c r="D12" s="185" t="n">
        <v>10</v>
      </c>
      <c r="E12" s="186" t="n">
        <v>30</v>
      </c>
      <c r="F12" s="186" t="n">
        <v>2</v>
      </c>
      <c r="G12" s="199" t="n">
        <v>10</v>
      </c>
      <c r="H12" s="188" t="n">
        <f aca="false">E12+F12+G12</f>
        <v>42</v>
      </c>
      <c r="I12" s="286"/>
      <c r="J12" s="286"/>
      <c r="K12" s="286"/>
      <c r="L12" s="286"/>
      <c r="M12" s="286"/>
      <c r="N12" s="286"/>
    </row>
    <row r="13" customFormat="false" ht="15" hidden="false" customHeight="false" outlineLevel="0" collapsed="false">
      <c r="B13" s="189" t="s">
        <v>15</v>
      </c>
      <c r="C13" s="184"/>
      <c r="D13" s="185" t="n">
        <v>9</v>
      </c>
      <c r="E13" s="186" t="n">
        <v>12</v>
      </c>
      <c r="F13" s="187" t="n">
        <v>2</v>
      </c>
      <c r="G13" s="199" t="n">
        <v>0</v>
      </c>
      <c r="H13" s="188" t="n">
        <f aca="false">E13+F13+G13</f>
        <v>14</v>
      </c>
      <c r="I13" s="286"/>
      <c r="J13" s="286"/>
      <c r="K13" s="286"/>
      <c r="L13" s="286"/>
      <c r="M13" s="286"/>
      <c r="N13" s="286"/>
    </row>
    <row r="14" customFormat="false" ht="15" hidden="false" customHeight="false" outlineLevel="0" collapsed="false">
      <c r="B14" s="189" t="s">
        <v>16</v>
      </c>
      <c r="C14" s="184" t="s">
        <v>17</v>
      </c>
      <c r="D14" s="185" t="n">
        <v>8</v>
      </c>
      <c r="E14" s="186" t="n">
        <v>12</v>
      </c>
      <c r="F14" s="186" t="n">
        <v>0</v>
      </c>
      <c r="G14" s="199" t="n">
        <v>0</v>
      </c>
      <c r="H14" s="188" t="n">
        <f aca="false">E14+F14+G14</f>
        <v>12</v>
      </c>
      <c r="I14" s="286"/>
      <c r="J14" s="286"/>
      <c r="K14" s="286"/>
      <c r="L14" s="286"/>
      <c r="M14" s="286"/>
      <c r="N14" s="286"/>
    </row>
    <row r="15" customFormat="false" ht="15" hidden="false" customHeight="false" outlineLevel="0" collapsed="false">
      <c r="B15" s="189" t="s">
        <v>18</v>
      </c>
      <c r="C15" s="184"/>
      <c r="D15" s="185" t="n">
        <v>7</v>
      </c>
      <c r="E15" s="186" t="n">
        <v>2</v>
      </c>
      <c r="F15" s="187" t="n">
        <v>0</v>
      </c>
      <c r="G15" s="199" t="n">
        <v>0</v>
      </c>
      <c r="H15" s="188" t="n">
        <f aca="false">E15+F15+G15</f>
        <v>2</v>
      </c>
      <c r="I15" s="286"/>
      <c r="J15" s="286"/>
      <c r="K15" s="286"/>
      <c r="L15" s="286"/>
      <c r="M15" s="286"/>
      <c r="N15" s="286"/>
    </row>
    <row r="16" customFormat="false" ht="15" hidden="false" customHeight="false" outlineLevel="0" collapsed="false">
      <c r="B16" s="189" t="s">
        <v>19</v>
      </c>
      <c r="C16" s="184"/>
      <c r="D16" s="185" t="n">
        <v>6</v>
      </c>
      <c r="E16" s="186" t="n">
        <v>6</v>
      </c>
      <c r="F16" s="186" t="n">
        <v>0</v>
      </c>
      <c r="G16" s="199" t="n">
        <v>0</v>
      </c>
      <c r="H16" s="188" t="n">
        <f aca="false">E16+F16+G16</f>
        <v>6</v>
      </c>
      <c r="I16" s="286"/>
      <c r="J16" s="286"/>
      <c r="K16" s="286"/>
      <c r="L16" s="286"/>
      <c r="M16" s="286"/>
      <c r="N16" s="286"/>
    </row>
    <row r="17" customFormat="false" ht="15" hidden="false" customHeight="false" outlineLevel="0" collapsed="false">
      <c r="B17" s="189" t="s">
        <v>12</v>
      </c>
      <c r="C17" s="190"/>
      <c r="D17" s="185" t="n">
        <v>5</v>
      </c>
      <c r="E17" s="186" t="n">
        <v>2</v>
      </c>
      <c r="F17" s="187" t="n">
        <v>1</v>
      </c>
      <c r="G17" s="199" t="n">
        <v>0</v>
      </c>
      <c r="H17" s="188" t="n">
        <f aca="false">E17+F17+G17</f>
        <v>3</v>
      </c>
      <c r="I17" s="286"/>
      <c r="J17" s="286"/>
      <c r="K17" s="286"/>
      <c r="L17" s="286"/>
      <c r="M17" s="286"/>
      <c r="N17" s="286"/>
    </row>
    <row r="18" customFormat="false" ht="15" hidden="false" customHeight="false" outlineLevel="0" collapsed="false">
      <c r="B18" s="189"/>
      <c r="C18" s="184"/>
      <c r="D18" s="185" t="n">
        <v>4</v>
      </c>
      <c r="E18" s="186" t="n">
        <v>2</v>
      </c>
      <c r="F18" s="186" t="n">
        <v>2</v>
      </c>
      <c r="G18" s="199" t="n">
        <v>0</v>
      </c>
      <c r="H18" s="188" t="n">
        <f aca="false">E18+F18+G18</f>
        <v>4</v>
      </c>
      <c r="I18" s="286"/>
      <c r="J18" s="286"/>
      <c r="K18" s="286"/>
      <c r="L18" s="286"/>
      <c r="M18" s="286"/>
      <c r="N18" s="286"/>
    </row>
    <row r="19" customFormat="false" ht="15" hidden="false" customHeight="false" outlineLevel="0" collapsed="false">
      <c r="B19" s="189"/>
      <c r="C19" s="184" t="s">
        <v>12</v>
      </c>
      <c r="D19" s="185" t="n">
        <v>3</v>
      </c>
      <c r="E19" s="186" t="n">
        <v>0</v>
      </c>
      <c r="F19" s="187" t="n">
        <v>0</v>
      </c>
      <c r="G19" s="199" t="n">
        <v>0</v>
      </c>
      <c r="H19" s="188" t="n">
        <f aca="false">E19+F19+G19</f>
        <v>0</v>
      </c>
      <c r="I19" s="286"/>
      <c r="J19" s="286"/>
      <c r="K19" s="286"/>
      <c r="L19" s="286"/>
      <c r="M19" s="286"/>
      <c r="N19" s="286"/>
    </row>
    <row r="20" customFormat="false" ht="15" hidden="false" customHeight="false" outlineLevel="0" collapsed="false">
      <c r="B20" s="189"/>
      <c r="C20" s="184"/>
      <c r="D20" s="185" t="n">
        <v>2</v>
      </c>
      <c r="E20" s="186" t="n">
        <v>9</v>
      </c>
      <c r="F20" s="186" t="n">
        <v>0</v>
      </c>
      <c r="G20" s="199" t="n">
        <v>0</v>
      </c>
      <c r="H20" s="188" t="n">
        <f aca="false">E20+F20+G20</f>
        <v>9</v>
      </c>
      <c r="I20" s="286"/>
      <c r="J20" s="286"/>
      <c r="K20" s="286"/>
      <c r="L20" s="286"/>
      <c r="M20" s="286"/>
      <c r="N20" s="286"/>
    </row>
    <row r="21" customFormat="false" ht="15" hidden="false" customHeight="false" outlineLevel="0" collapsed="false">
      <c r="B21" s="192"/>
      <c r="C21" s="193"/>
      <c r="D21" s="183" t="n">
        <v>1</v>
      </c>
      <c r="E21" s="186" t="n">
        <v>8</v>
      </c>
      <c r="F21" s="187" t="n">
        <v>0</v>
      </c>
      <c r="G21" s="199" t="n">
        <v>1</v>
      </c>
      <c r="H21" s="188" t="n">
        <f aca="false">E21+F21+G21</f>
        <v>9</v>
      </c>
      <c r="I21" s="286"/>
      <c r="J21" s="286"/>
      <c r="K21" s="286"/>
      <c r="L21" s="286"/>
      <c r="M21" s="286"/>
      <c r="N21" s="286"/>
    </row>
    <row r="22" customFormat="false" ht="15" hidden="false" customHeight="true" outlineLevel="0" collapsed="false">
      <c r="B22" s="194" t="s">
        <v>20</v>
      </c>
      <c r="C22" s="195"/>
      <c r="D22" s="196"/>
      <c r="E22" s="197" t="n">
        <f aca="false">SUM(E9:E21)</f>
        <v>255</v>
      </c>
      <c r="F22" s="197" t="n">
        <f aca="false">SUM(F9:F21)</f>
        <v>20</v>
      </c>
      <c r="G22" s="197" t="n">
        <f aca="false">SUM(G9:G21)</f>
        <v>15</v>
      </c>
      <c r="H22" s="197" t="n">
        <f aca="false">SUM(H9:H21)</f>
        <v>290</v>
      </c>
      <c r="I22" s="286"/>
      <c r="J22" s="286"/>
      <c r="K22" s="286"/>
      <c r="L22" s="286"/>
      <c r="M22" s="286"/>
      <c r="N22" s="286"/>
    </row>
    <row r="23" customFormat="false" ht="15" hidden="false" customHeight="false" outlineLevel="0" collapsed="false">
      <c r="B23" s="183"/>
      <c r="C23" s="198"/>
      <c r="D23" s="185" t="n">
        <v>13</v>
      </c>
      <c r="E23" s="186" t="n">
        <v>244</v>
      </c>
      <c r="F23" s="187" t="n">
        <v>7</v>
      </c>
      <c r="G23" s="199" t="n">
        <v>7</v>
      </c>
      <c r="H23" s="188" t="n">
        <f aca="false">E23+F23+G23</f>
        <v>258</v>
      </c>
      <c r="I23" s="286"/>
      <c r="J23" s="286"/>
      <c r="K23" s="286"/>
      <c r="L23" s="286"/>
      <c r="M23" s="286"/>
      <c r="N23" s="286"/>
    </row>
    <row r="24" customFormat="false" ht="15" hidden="false" customHeight="false" outlineLevel="0" collapsed="false">
      <c r="B24" s="189"/>
      <c r="C24" s="200" t="s">
        <v>13</v>
      </c>
      <c r="D24" s="185" t="n">
        <v>12</v>
      </c>
      <c r="E24" s="186" t="n">
        <v>14</v>
      </c>
      <c r="F24" s="186" t="n">
        <v>0</v>
      </c>
      <c r="G24" s="199" t="n">
        <v>0</v>
      </c>
      <c r="H24" s="188" t="n">
        <f aca="false">E24+F24+G24</f>
        <v>14</v>
      </c>
      <c r="I24" s="286"/>
      <c r="J24" s="286"/>
      <c r="K24" s="286"/>
      <c r="L24" s="286"/>
      <c r="M24" s="286"/>
      <c r="N24" s="286"/>
    </row>
    <row r="25" customFormat="false" ht="15" hidden="false" customHeight="false" outlineLevel="0" collapsed="false">
      <c r="B25" s="189" t="s">
        <v>19</v>
      </c>
      <c r="C25" s="200"/>
      <c r="D25" s="185" t="n">
        <v>11</v>
      </c>
      <c r="E25" s="186" t="n">
        <v>15</v>
      </c>
      <c r="F25" s="187" t="n">
        <v>2</v>
      </c>
      <c r="G25" s="199" t="n">
        <v>1</v>
      </c>
      <c r="H25" s="188" t="n">
        <f aca="false">E25+F25+G25</f>
        <v>18</v>
      </c>
      <c r="I25" s="286"/>
      <c r="J25" s="286"/>
      <c r="K25" s="286"/>
      <c r="L25" s="286"/>
      <c r="M25" s="286"/>
      <c r="N25" s="286"/>
    </row>
    <row r="26" customFormat="false" ht="15" hidden="false" customHeight="false" outlineLevel="0" collapsed="false">
      <c r="B26" s="189" t="s">
        <v>21</v>
      </c>
      <c r="C26" s="198"/>
      <c r="D26" s="185" t="n">
        <v>10</v>
      </c>
      <c r="E26" s="186" t="n">
        <v>8</v>
      </c>
      <c r="F26" s="186" t="n">
        <v>1</v>
      </c>
      <c r="G26" s="199" t="n">
        <v>0</v>
      </c>
      <c r="H26" s="188" t="n">
        <f aca="false">E26+F26+G26</f>
        <v>9</v>
      </c>
      <c r="I26" s="286"/>
      <c r="J26" s="286"/>
      <c r="K26" s="286"/>
      <c r="L26" s="286"/>
      <c r="M26" s="286"/>
      <c r="N26" s="286"/>
    </row>
    <row r="27" customFormat="false" ht="15" hidden="false" customHeight="false" outlineLevel="0" collapsed="false">
      <c r="B27" s="189" t="s">
        <v>13</v>
      </c>
      <c r="C27" s="200"/>
      <c r="D27" s="185" t="n">
        <v>9</v>
      </c>
      <c r="E27" s="186" t="n">
        <v>12</v>
      </c>
      <c r="F27" s="187" t="n">
        <v>1</v>
      </c>
      <c r="G27" s="199" t="n">
        <v>0</v>
      </c>
      <c r="H27" s="188" t="n">
        <f aca="false">E27+F27+G27</f>
        <v>13</v>
      </c>
      <c r="I27" s="286"/>
      <c r="J27" s="286"/>
      <c r="K27" s="286"/>
      <c r="L27" s="286"/>
      <c r="M27" s="286"/>
      <c r="N27" s="286"/>
    </row>
    <row r="28" customFormat="false" ht="15" hidden="false" customHeight="false" outlineLevel="0" collapsed="false">
      <c r="B28" s="189" t="s">
        <v>14</v>
      </c>
      <c r="C28" s="200" t="s">
        <v>17</v>
      </c>
      <c r="D28" s="185" t="n">
        <v>8</v>
      </c>
      <c r="E28" s="186" t="n">
        <v>6</v>
      </c>
      <c r="F28" s="186" t="n">
        <v>0</v>
      </c>
      <c r="G28" s="199" t="n">
        <v>0</v>
      </c>
      <c r="H28" s="188" t="n">
        <f aca="false">E28+F28+G28</f>
        <v>6</v>
      </c>
      <c r="I28" s="286"/>
      <c r="J28" s="286"/>
      <c r="K28" s="286"/>
      <c r="L28" s="286"/>
      <c r="M28" s="286"/>
      <c r="N28" s="286"/>
      <c r="O28" s="43" t="n">
        <v>1</v>
      </c>
    </row>
    <row r="29" customFormat="false" ht="15" hidden="false" customHeight="false" outlineLevel="0" collapsed="false">
      <c r="B29" s="189" t="s">
        <v>16</v>
      </c>
      <c r="C29" s="200"/>
      <c r="D29" s="185" t="n">
        <v>7</v>
      </c>
      <c r="E29" s="186" t="n">
        <v>6</v>
      </c>
      <c r="F29" s="187" t="n">
        <v>1</v>
      </c>
      <c r="G29" s="199" t="n">
        <v>0</v>
      </c>
      <c r="H29" s="188" t="n">
        <f aca="false">E29+F29+G29</f>
        <v>7</v>
      </c>
      <c r="I29" s="286"/>
      <c r="J29" s="286"/>
      <c r="K29" s="286"/>
      <c r="L29" s="286"/>
      <c r="M29" s="286"/>
      <c r="N29" s="286"/>
    </row>
    <row r="30" customFormat="false" ht="15" hidden="false" customHeight="false" outlineLevel="0" collapsed="false">
      <c r="B30" s="189" t="s">
        <v>13</v>
      </c>
      <c r="C30" s="200"/>
      <c r="D30" s="185" t="n">
        <v>6</v>
      </c>
      <c r="E30" s="186" t="n">
        <v>2</v>
      </c>
      <c r="F30" s="186" t="n">
        <v>0</v>
      </c>
      <c r="G30" s="199" t="n">
        <v>0</v>
      </c>
      <c r="H30" s="188" t="n">
        <f aca="false">E30+F30+G30</f>
        <v>2</v>
      </c>
      <c r="I30" s="286"/>
      <c r="J30" s="286"/>
      <c r="K30" s="286"/>
      <c r="L30" s="286"/>
      <c r="M30" s="286"/>
      <c r="N30" s="286"/>
    </row>
    <row r="31" customFormat="false" ht="15" hidden="false" customHeight="false" outlineLevel="0" collapsed="false">
      <c r="B31" s="189" t="s">
        <v>22</v>
      </c>
      <c r="C31" s="198"/>
      <c r="D31" s="185" t="n">
        <v>5</v>
      </c>
      <c r="E31" s="186" t="n">
        <v>7</v>
      </c>
      <c r="F31" s="187" t="n">
        <v>0</v>
      </c>
      <c r="G31" s="199" t="n">
        <v>0</v>
      </c>
      <c r="H31" s="188" t="n">
        <f aca="false">E31+F31+G31</f>
        <v>7</v>
      </c>
      <c r="I31" s="286"/>
      <c r="J31" s="286"/>
      <c r="K31" s="286"/>
      <c r="L31" s="286"/>
      <c r="M31" s="286"/>
      <c r="N31" s="286"/>
    </row>
    <row r="32" customFormat="false" ht="15" hidden="false" customHeight="false" outlineLevel="0" collapsed="false">
      <c r="B32" s="189"/>
      <c r="C32" s="200"/>
      <c r="D32" s="185" t="n">
        <v>4</v>
      </c>
      <c r="E32" s="186" t="n">
        <v>0</v>
      </c>
      <c r="F32" s="186" t="n">
        <v>1</v>
      </c>
      <c r="G32" s="199" t="n">
        <v>0</v>
      </c>
      <c r="H32" s="188" t="n">
        <f aca="false">E32+F32+G32</f>
        <v>1</v>
      </c>
      <c r="I32" s="286"/>
      <c r="J32" s="286"/>
      <c r="K32" s="286"/>
      <c r="L32" s="286"/>
      <c r="M32" s="286"/>
      <c r="N32" s="286"/>
    </row>
    <row r="33" customFormat="false" ht="15" hidden="false" customHeight="false" outlineLevel="0" collapsed="false">
      <c r="B33" s="189"/>
      <c r="C33" s="200" t="s">
        <v>12</v>
      </c>
      <c r="D33" s="185" t="n">
        <v>3</v>
      </c>
      <c r="E33" s="186" t="n">
        <v>0</v>
      </c>
      <c r="F33" s="187" t="n">
        <v>0</v>
      </c>
      <c r="G33" s="199" t="n">
        <v>0</v>
      </c>
      <c r="H33" s="188" t="n">
        <f aca="false">E33+F33+G33</f>
        <v>0</v>
      </c>
      <c r="I33" s="286"/>
      <c r="J33" s="286"/>
      <c r="K33" s="286"/>
      <c r="L33" s="286"/>
      <c r="M33" s="286"/>
      <c r="N33" s="286"/>
    </row>
    <row r="34" customFormat="false" ht="15" hidden="false" customHeight="false" outlineLevel="0" collapsed="false">
      <c r="B34" s="189"/>
      <c r="C34" s="200"/>
      <c r="D34" s="185" t="n">
        <v>2</v>
      </c>
      <c r="E34" s="186" t="n">
        <v>6</v>
      </c>
      <c r="F34" s="186" t="n">
        <v>0</v>
      </c>
      <c r="G34" s="199" t="n">
        <v>0</v>
      </c>
      <c r="H34" s="188" t="n">
        <f aca="false">E34+F34+G34</f>
        <v>6</v>
      </c>
      <c r="I34" s="286"/>
      <c r="J34" s="286"/>
      <c r="K34" s="286"/>
      <c r="L34" s="286"/>
      <c r="M34" s="286"/>
      <c r="N34" s="286"/>
    </row>
    <row r="35" customFormat="false" ht="15" hidden="false" customHeight="false" outlineLevel="0" collapsed="false">
      <c r="B35" s="192"/>
      <c r="C35" s="201"/>
      <c r="D35" s="183" t="n">
        <v>1</v>
      </c>
      <c r="E35" s="186" t="n">
        <v>17</v>
      </c>
      <c r="F35" s="187" t="n">
        <v>1</v>
      </c>
      <c r="G35" s="199" t="n">
        <v>0</v>
      </c>
      <c r="H35" s="188" t="n">
        <f aca="false">E35+F35+G35</f>
        <v>18</v>
      </c>
      <c r="I35" s="286"/>
      <c r="J35" s="286"/>
      <c r="K35" s="286"/>
      <c r="L35" s="286"/>
      <c r="M35" s="286"/>
      <c r="N35" s="286"/>
    </row>
    <row r="36" customFormat="false" ht="15" hidden="false" customHeight="false" outlineLevel="0" collapsed="false">
      <c r="B36" s="194" t="s">
        <v>23</v>
      </c>
      <c r="C36" s="195"/>
      <c r="D36" s="196"/>
      <c r="E36" s="197" t="n">
        <f aca="false">SUM(E23:E35)</f>
        <v>337</v>
      </c>
      <c r="F36" s="197" t="n">
        <f aca="false">SUM(F23:F35)</f>
        <v>14</v>
      </c>
      <c r="G36" s="197" t="n">
        <f aca="false">SUM(G23:G35)</f>
        <v>8</v>
      </c>
      <c r="H36" s="197" t="n">
        <f aca="false">SUM(H23:H35)</f>
        <v>359</v>
      </c>
      <c r="I36" s="286"/>
      <c r="J36" s="286"/>
      <c r="K36" s="286"/>
      <c r="L36" s="286"/>
      <c r="M36" s="286"/>
      <c r="N36" s="286"/>
    </row>
    <row r="37" customFormat="false" ht="12.75" hidden="false" customHeight="true" outlineLevel="0" collapsed="false">
      <c r="B37" s="183"/>
      <c r="C37" s="183"/>
      <c r="D37" s="185" t="n">
        <v>13</v>
      </c>
      <c r="E37" s="186" t="n">
        <v>1</v>
      </c>
      <c r="F37" s="186" t="n">
        <v>0</v>
      </c>
      <c r="G37" s="199" t="n">
        <v>0</v>
      </c>
      <c r="H37" s="188" t="n">
        <f aca="false">E37+F37+G37</f>
        <v>1</v>
      </c>
      <c r="I37" s="286"/>
      <c r="J37" s="286"/>
      <c r="K37" s="286"/>
      <c r="L37" s="286"/>
      <c r="M37" s="286"/>
      <c r="N37" s="286"/>
    </row>
    <row r="38" customFormat="false" ht="15" hidden="false" customHeight="false" outlineLevel="0" collapsed="false">
      <c r="B38" s="189" t="s">
        <v>12</v>
      </c>
      <c r="C38" s="200" t="s">
        <v>13</v>
      </c>
      <c r="D38" s="185" t="n">
        <v>12</v>
      </c>
      <c r="E38" s="186" t="n">
        <v>0</v>
      </c>
      <c r="F38" s="186" t="n">
        <v>0</v>
      </c>
      <c r="G38" s="199" t="n">
        <v>0</v>
      </c>
      <c r="H38" s="188" t="n">
        <f aca="false">E38+F38+G38</f>
        <v>0</v>
      </c>
      <c r="I38" s="286"/>
      <c r="J38" s="286"/>
      <c r="K38" s="286"/>
      <c r="L38" s="286"/>
      <c r="M38" s="286"/>
      <c r="N38" s="286"/>
    </row>
    <row r="39" customFormat="false" ht="15" hidden="false" customHeight="false" outlineLevel="0" collapsed="false">
      <c r="B39" s="189" t="s">
        <v>24</v>
      </c>
      <c r="C39" s="192"/>
      <c r="D39" s="185" t="n">
        <v>11</v>
      </c>
      <c r="E39" s="186" t="n">
        <v>0</v>
      </c>
      <c r="F39" s="186" t="n">
        <v>0</v>
      </c>
      <c r="G39" s="199" t="n">
        <v>0</v>
      </c>
      <c r="H39" s="188" t="n">
        <f aca="false">E39+F39+G39</f>
        <v>0</v>
      </c>
      <c r="I39" s="286"/>
      <c r="J39" s="286"/>
      <c r="K39" s="286"/>
      <c r="L39" s="286"/>
      <c r="M39" s="286"/>
      <c r="N39" s="286"/>
    </row>
    <row r="40" customFormat="false" ht="15" hidden="false" customHeight="false" outlineLevel="0" collapsed="false">
      <c r="B40" s="189" t="s">
        <v>25</v>
      </c>
      <c r="C40" s="200"/>
      <c r="D40" s="185" t="n">
        <v>10</v>
      </c>
      <c r="E40" s="186" t="n">
        <v>0</v>
      </c>
      <c r="F40" s="186" t="n">
        <v>0</v>
      </c>
      <c r="G40" s="199" t="n">
        <v>0</v>
      </c>
      <c r="H40" s="188" t="n">
        <f aca="false">E40+F40+G40</f>
        <v>0</v>
      </c>
      <c r="I40" s="286"/>
      <c r="J40" s="286"/>
      <c r="K40" s="286"/>
      <c r="L40" s="286"/>
      <c r="M40" s="286"/>
      <c r="N40" s="286"/>
    </row>
    <row r="41" customFormat="false" ht="15" hidden="false" customHeight="false" outlineLevel="0" collapsed="false">
      <c r="B41" s="189" t="s">
        <v>16</v>
      </c>
      <c r="C41" s="200"/>
      <c r="D41" s="185" t="n">
        <v>9</v>
      </c>
      <c r="E41" s="186" t="n">
        <v>0</v>
      </c>
      <c r="F41" s="186" t="n">
        <v>0</v>
      </c>
      <c r="G41" s="199" t="n">
        <v>0</v>
      </c>
      <c r="H41" s="188" t="n">
        <f aca="false">E41+F41+G41</f>
        <v>0</v>
      </c>
      <c r="I41" s="286"/>
      <c r="J41" s="286"/>
      <c r="K41" s="286"/>
      <c r="L41" s="286"/>
      <c r="M41" s="286"/>
      <c r="N41" s="286"/>
    </row>
    <row r="42" customFormat="false" ht="15" hidden="false" customHeight="false" outlineLevel="0" collapsed="false">
      <c r="B42" s="189" t="s">
        <v>15</v>
      </c>
      <c r="C42" s="200" t="s">
        <v>17</v>
      </c>
      <c r="D42" s="185" t="n">
        <v>8</v>
      </c>
      <c r="E42" s="186" t="n">
        <v>0</v>
      </c>
      <c r="F42" s="186" t="n">
        <v>0</v>
      </c>
      <c r="G42" s="199" t="n">
        <v>0</v>
      </c>
      <c r="H42" s="188" t="n">
        <f aca="false">E42+F42+G42</f>
        <v>0</v>
      </c>
      <c r="I42" s="286"/>
      <c r="J42" s="286"/>
      <c r="K42" s="286"/>
      <c r="L42" s="286"/>
      <c r="M42" s="286"/>
      <c r="N42" s="286"/>
    </row>
    <row r="43" customFormat="false" ht="15" hidden="false" customHeight="false" outlineLevel="0" collapsed="false">
      <c r="B43" s="189" t="s">
        <v>16</v>
      </c>
      <c r="C43" s="200"/>
      <c r="D43" s="185" t="n">
        <v>7</v>
      </c>
      <c r="E43" s="186" t="n">
        <v>0</v>
      </c>
      <c r="F43" s="186" t="n">
        <v>0</v>
      </c>
      <c r="G43" s="199" t="n">
        <v>0</v>
      </c>
      <c r="H43" s="188" t="n">
        <f aca="false">E43+F43+G43</f>
        <v>0</v>
      </c>
      <c r="I43" s="286"/>
      <c r="J43" s="286"/>
      <c r="K43" s="286"/>
      <c r="L43" s="286"/>
      <c r="M43" s="286"/>
      <c r="N43" s="286"/>
    </row>
    <row r="44" customFormat="false" ht="15" hidden="false" customHeight="false" outlineLevel="0" collapsed="false">
      <c r="B44" s="189" t="s">
        <v>12</v>
      </c>
      <c r="C44" s="200"/>
      <c r="D44" s="185" t="n">
        <v>6</v>
      </c>
      <c r="E44" s="186" t="n">
        <v>0</v>
      </c>
      <c r="F44" s="186" t="n">
        <v>0</v>
      </c>
      <c r="G44" s="199" t="n">
        <v>0</v>
      </c>
      <c r="H44" s="188" t="n">
        <f aca="false">E44+F44+G44</f>
        <v>0</v>
      </c>
      <c r="I44" s="286"/>
      <c r="J44" s="286"/>
      <c r="K44" s="286"/>
      <c r="L44" s="286"/>
      <c r="M44" s="286"/>
      <c r="N44" s="286"/>
    </row>
    <row r="45" customFormat="false" ht="15" hidden="false" customHeight="false" outlineLevel="0" collapsed="false">
      <c r="B45" s="189" t="s">
        <v>26</v>
      </c>
      <c r="C45" s="183"/>
      <c r="D45" s="185" t="n">
        <v>5</v>
      </c>
      <c r="E45" s="186" t="n">
        <v>0</v>
      </c>
      <c r="F45" s="186" t="n">
        <v>0</v>
      </c>
      <c r="G45" s="199" t="n">
        <v>0</v>
      </c>
      <c r="H45" s="188" t="n">
        <f aca="false">E45+F45+G45</f>
        <v>0</v>
      </c>
      <c r="I45" s="286"/>
      <c r="J45" s="286"/>
      <c r="K45" s="286"/>
      <c r="L45" s="286"/>
      <c r="M45" s="286"/>
      <c r="N45" s="286"/>
    </row>
    <row r="46" customFormat="false" ht="15" hidden="false" customHeight="false" outlineLevel="0" collapsed="false">
      <c r="B46" s="189"/>
      <c r="C46" s="200"/>
      <c r="D46" s="185" t="n">
        <v>4</v>
      </c>
      <c r="E46" s="186" t="n">
        <v>0</v>
      </c>
      <c r="F46" s="186" t="n">
        <v>0</v>
      </c>
      <c r="G46" s="199" t="n">
        <v>0</v>
      </c>
      <c r="H46" s="188" t="n">
        <f aca="false">E46+F46+G46</f>
        <v>0</v>
      </c>
      <c r="I46" s="286"/>
      <c r="J46" s="286"/>
      <c r="K46" s="286"/>
      <c r="L46" s="286"/>
      <c r="M46" s="286"/>
      <c r="N46" s="286"/>
    </row>
    <row r="47" customFormat="false" ht="15" hidden="false" customHeight="false" outlineLevel="0" collapsed="false">
      <c r="B47" s="189"/>
      <c r="C47" s="200" t="s">
        <v>12</v>
      </c>
      <c r="D47" s="185" t="n">
        <v>3</v>
      </c>
      <c r="E47" s="186" t="n">
        <v>0</v>
      </c>
      <c r="F47" s="186" t="n">
        <v>0</v>
      </c>
      <c r="G47" s="199" t="n">
        <v>0</v>
      </c>
      <c r="H47" s="188" t="n">
        <f aca="false">E47+F47+G47</f>
        <v>0</v>
      </c>
      <c r="I47" s="286"/>
      <c r="J47" s="286"/>
      <c r="K47" s="286"/>
      <c r="L47" s="286"/>
      <c r="M47" s="286"/>
      <c r="N47" s="286"/>
    </row>
    <row r="48" customFormat="false" ht="15" hidden="false" customHeight="false" outlineLevel="0" collapsed="false">
      <c r="B48" s="189"/>
      <c r="C48" s="200"/>
      <c r="D48" s="185" t="n">
        <v>2</v>
      </c>
      <c r="E48" s="186" t="n">
        <v>0</v>
      </c>
      <c r="F48" s="186" t="n">
        <v>0</v>
      </c>
      <c r="G48" s="199" t="n">
        <v>0</v>
      </c>
      <c r="H48" s="188" t="n">
        <f aca="false">E48+F48+G48</f>
        <v>0</v>
      </c>
      <c r="I48" s="286"/>
      <c r="J48" s="286"/>
      <c r="K48" s="286"/>
      <c r="L48" s="286"/>
      <c r="M48" s="286"/>
      <c r="N48" s="286"/>
    </row>
    <row r="49" customFormat="false" ht="15" hidden="false" customHeight="false" outlineLevel="0" collapsed="false">
      <c r="B49" s="192"/>
      <c r="C49" s="200"/>
      <c r="D49" s="183" t="n">
        <v>1</v>
      </c>
      <c r="E49" s="186" t="n">
        <v>0</v>
      </c>
      <c r="F49" s="186" t="n">
        <v>0</v>
      </c>
      <c r="G49" s="187" t="n">
        <v>0</v>
      </c>
      <c r="H49" s="188" t="n">
        <f aca="false">E49+F49+G49</f>
        <v>0</v>
      </c>
      <c r="I49" s="286"/>
      <c r="J49" s="286"/>
      <c r="K49" s="286"/>
      <c r="L49" s="286"/>
      <c r="M49" s="286"/>
      <c r="N49" s="286"/>
    </row>
    <row r="50" customFormat="false" ht="15" hidden="false" customHeight="false" outlineLevel="0" collapsed="false">
      <c r="B50" s="185" t="s">
        <v>27</v>
      </c>
      <c r="C50" s="185"/>
      <c r="D50" s="185"/>
      <c r="E50" s="197" t="n">
        <f aca="false">SUM(E37:E49)</f>
        <v>1</v>
      </c>
      <c r="F50" s="197" t="n">
        <f aca="false">SUM(F37:F49)</f>
        <v>0</v>
      </c>
      <c r="G50" s="197" t="n">
        <f aca="false">SUM(G37:G49)</f>
        <v>0</v>
      </c>
      <c r="H50" s="197" t="n">
        <f aca="false">SUM(H37:H49)</f>
        <v>1</v>
      </c>
      <c r="I50" s="286"/>
      <c r="J50" s="286"/>
      <c r="K50" s="286"/>
      <c r="L50" s="286"/>
      <c r="M50" s="286"/>
      <c r="N50" s="286"/>
    </row>
    <row r="51" customFormat="false" ht="12.75" hidden="false" customHeight="true" outlineLevel="0" collapsed="false">
      <c r="B51" s="202" t="s">
        <v>28</v>
      </c>
      <c r="C51" s="202"/>
      <c r="D51" s="202"/>
      <c r="E51" s="203" t="n">
        <f aca="false">SUM(E22,E36,E50)</f>
        <v>593</v>
      </c>
      <c r="F51" s="203" t="n">
        <f aca="false">SUM(F22,F36,F50)</f>
        <v>34</v>
      </c>
      <c r="G51" s="203" t="n">
        <f aca="false">SUM(G22,G36,G50)</f>
        <v>23</v>
      </c>
      <c r="H51" s="203" t="n">
        <f aca="false">SUM(H22,H36,H50)</f>
        <v>650</v>
      </c>
      <c r="I51" s="286"/>
      <c r="J51" s="286"/>
      <c r="K51" s="286"/>
      <c r="L51" s="286"/>
      <c r="M51" s="286"/>
      <c r="N51" s="286"/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false" sqref="E9:G21 E23:G35 E37:G49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204" t="s">
        <v>0</v>
      </c>
      <c r="C1" s="205"/>
      <c r="D1" s="205"/>
      <c r="E1" s="205"/>
      <c r="F1" s="205"/>
      <c r="G1" s="206"/>
      <c r="H1" s="207"/>
      <c r="J1" s="48"/>
      <c r="K1" s="48"/>
      <c r="L1" s="48"/>
      <c r="M1" s="48"/>
      <c r="N1" s="48"/>
    </row>
    <row r="2" customFormat="false" ht="15" hidden="false" customHeight="false" outlineLevel="0" collapsed="false">
      <c r="B2" s="208" t="s">
        <v>35</v>
      </c>
      <c r="C2" s="209"/>
      <c r="D2" s="209"/>
      <c r="E2" s="94" t="s">
        <v>59</v>
      </c>
      <c r="F2" s="209"/>
      <c r="G2" s="209"/>
      <c r="H2" s="210"/>
      <c r="J2" s="48"/>
      <c r="K2" s="48"/>
      <c r="L2" s="48"/>
      <c r="M2" s="48"/>
      <c r="N2" s="48"/>
    </row>
    <row r="3" customFormat="false" ht="12.75" hidden="false" customHeight="false" outlineLevel="0" collapsed="false">
      <c r="B3" s="208" t="s">
        <v>30</v>
      </c>
      <c r="C3" s="305" t="s">
        <v>37</v>
      </c>
      <c r="D3" s="211"/>
      <c r="E3" s="211"/>
      <c r="F3" s="211"/>
      <c r="G3" s="212"/>
      <c r="H3" s="213"/>
    </row>
    <row r="4" customFormat="false" ht="12.75" hidden="false" customHeight="false" outlineLevel="0" collapsed="false">
      <c r="B4" s="214" t="s">
        <v>32</v>
      </c>
      <c r="C4" s="215"/>
      <c r="D4" s="58" t="n">
        <v>44926</v>
      </c>
      <c r="E4" s="216"/>
      <c r="F4" s="216"/>
      <c r="G4" s="217"/>
      <c r="H4" s="218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219" t="s">
        <v>6</v>
      </c>
      <c r="C7" s="219"/>
      <c r="D7" s="219"/>
      <c r="E7" s="219" t="s">
        <v>7</v>
      </c>
      <c r="F7" s="219"/>
      <c r="G7" s="219"/>
      <c r="H7" s="219"/>
    </row>
    <row r="8" customFormat="false" ht="12.75" hidden="false" customHeight="true" outlineLevel="0" collapsed="false">
      <c r="B8" s="219"/>
      <c r="C8" s="219"/>
      <c r="D8" s="219"/>
      <c r="E8" s="219" t="s">
        <v>8</v>
      </c>
      <c r="F8" s="219" t="s">
        <v>9</v>
      </c>
      <c r="G8" s="219" t="s">
        <v>10</v>
      </c>
      <c r="H8" s="219" t="s">
        <v>11</v>
      </c>
    </row>
    <row r="9" customFormat="false" ht="12.75" hidden="false" customHeight="false" outlineLevel="0" collapsed="false">
      <c r="B9" s="220"/>
      <c r="C9" s="221"/>
      <c r="D9" s="222" t="n">
        <v>13</v>
      </c>
      <c r="E9" s="95" t="n">
        <v>93</v>
      </c>
      <c r="F9" s="96" t="n">
        <v>1</v>
      </c>
      <c r="G9" s="95" t="n">
        <v>0</v>
      </c>
      <c r="H9" s="71" t="n">
        <f aca="false">E9+F9+G9</f>
        <v>94</v>
      </c>
    </row>
    <row r="10" customFormat="false" ht="12.75" hidden="false" customHeight="false" outlineLevel="0" collapsed="false">
      <c r="B10" s="224" t="s">
        <v>12</v>
      </c>
      <c r="C10" s="221" t="s">
        <v>13</v>
      </c>
      <c r="D10" s="222" t="n">
        <v>12</v>
      </c>
      <c r="E10" s="95" t="n">
        <v>7</v>
      </c>
      <c r="F10" s="95" t="n">
        <v>0</v>
      </c>
      <c r="G10" s="95" t="n">
        <v>1</v>
      </c>
      <c r="H10" s="71" t="n">
        <f aca="false">E10+F10+G10</f>
        <v>8</v>
      </c>
    </row>
    <row r="11" customFormat="false" ht="12.75" hidden="false" customHeight="false" outlineLevel="0" collapsed="false">
      <c r="B11" s="224" t="s">
        <v>14</v>
      </c>
      <c r="C11" s="221"/>
      <c r="D11" s="222" t="n">
        <v>11</v>
      </c>
      <c r="E11" s="95" t="n">
        <v>1</v>
      </c>
      <c r="F11" s="96" t="n">
        <v>0</v>
      </c>
      <c r="G11" s="95" t="n">
        <v>0</v>
      </c>
      <c r="H11" s="71" t="n">
        <f aca="false">E11+F11+G11</f>
        <v>1</v>
      </c>
    </row>
    <row r="12" customFormat="false" ht="12.75" hidden="false" customHeight="false" outlineLevel="0" collapsed="false">
      <c r="B12" s="224" t="s">
        <v>12</v>
      </c>
      <c r="C12" s="225"/>
      <c r="D12" s="222" t="n">
        <v>10</v>
      </c>
      <c r="E12" s="95" t="n">
        <v>4</v>
      </c>
      <c r="F12" s="95" t="n">
        <v>1</v>
      </c>
      <c r="G12" s="95" t="n">
        <v>0</v>
      </c>
      <c r="H12" s="71" t="n">
        <f aca="false">E12+F12+G12</f>
        <v>5</v>
      </c>
    </row>
    <row r="13" customFormat="false" ht="12.75" hidden="false" customHeight="false" outlineLevel="0" collapsed="false">
      <c r="B13" s="224" t="s">
        <v>15</v>
      </c>
      <c r="C13" s="221"/>
      <c r="D13" s="222" t="n">
        <v>9</v>
      </c>
      <c r="E13" s="95" t="n">
        <v>11</v>
      </c>
      <c r="F13" s="96" t="n">
        <v>1</v>
      </c>
      <c r="G13" s="95" t="n">
        <v>0</v>
      </c>
      <c r="H13" s="71" t="n">
        <f aca="false">E13+F13+G13</f>
        <v>12</v>
      </c>
    </row>
    <row r="14" customFormat="false" ht="12.75" hidden="false" customHeight="false" outlineLevel="0" collapsed="false">
      <c r="B14" s="224" t="s">
        <v>16</v>
      </c>
      <c r="C14" s="221" t="s">
        <v>17</v>
      </c>
      <c r="D14" s="222" t="n">
        <v>8</v>
      </c>
      <c r="E14" s="95" t="n">
        <v>0</v>
      </c>
      <c r="F14" s="95" t="n">
        <v>0</v>
      </c>
      <c r="G14" s="95" t="n">
        <v>0</v>
      </c>
      <c r="H14" s="71" t="n">
        <f aca="false">E14+F14+G14</f>
        <v>0</v>
      </c>
    </row>
    <row r="15" customFormat="false" ht="12.75" hidden="false" customHeight="false" outlineLevel="0" collapsed="false">
      <c r="B15" s="224" t="s">
        <v>18</v>
      </c>
      <c r="C15" s="221"/>
      <c r="D15" s="222" t="n">
        <v>7</v>
      </c>
      <c r="E15" s="95" t="n">
        <v>0</v>
      </c>
      <c r="F15" s="96" t="n">
        <v>0</v>
      </c>
      <c r="G15" s="95" t="n">
        <v>0</v>
      </c>
      <c r="H15" s="71" t="n">
        <f aca="false">E15+F15+G15</f>
        <v>0</v>
      </c>
    </row>
    <row r="16" customFormat="false" ht="12.75" hidden="false" customHeight="false" outlineLevel="0" collapsed="false">
      <c r="B16" s="224" t="s">
        <v>19</v>
      </c>
      <c r="C16" s="221"/>
      <c r="D16" s="222" t="n">
        <v>6</v>
      </c>
      <c r="E16" s="95" t="n">
        <v>0</v>
      </c>
      <c r="F16" s="95" t="n">
        <v>0</v>
      </c>
      <c r="G16" s="95" t="n">
        <v>0</v>
      </c>
      <c r="H16" s="71" t="n">
        <f aca="false">E16+F16+G16</f>
        <v>0</v>
      </c>
    </row>
    <row r="17" customFormat="false" ht="12.75" hidden="false" customHeight="false" outlineLevel="0" collapsed="false">
      <c r="B17" s="224" t="s">
        <v>12</v>
      </c>
      <c r="C17" s="225"/>
      <c r="D17" s="222" t="n">
        <v>5</v>
      </c>
      <c r="E17" s="95" t="n">
        <v>0</v>
      </c>
      <c r="F17" s="96" t="n">
        <v>0</v>
      </c>
      <c r="G17" s="95" t="n">
        <v>0</v>
      </c>
      <c r="H17" s="71" t="n">
        <f aca="false">E17+F17+G17</f>
        <v>0</v>
      </c>
      <c r="L17" s="74"/>
    </row>
    <row r="18" customFormat="false" ht="12.75" hidden="false" customHeight="false" outlineLevel="0" collapsed="false">
      <c r="B18" s="224"/>
      <c r="C18" s="221"/>
      <c r="D18" s="222" t="n">
        <v>4</v>
      </c>
      <c r="E18" s="95" t="n">
        <v>0</v>
      </c>
      <c r="F18" s="95" t="n">
        <v>0</v>
      </c>
      <c r="G18" s="95" t="n">
        <v>0</v>
      </c>
      <c r="H18" s="71" t="n">
        <f aca="false">E18+F18+G18</f>
        <v>0</v>
      </c>
    </row>
    <row r="19" customFormat="false" ht="12.75" hidden="false" customHeight="false" outlineLevel="0" collapsed="false">
      <c r="B19" s="224"/>
      <c r="C19" s="221" t="s">
        <v>12</v>
      </c>
      <c r="D19" s="222" t="n">
        <v>3</v>
      </c>
      <c r="E19" s="95" t="n">
        <v>0</v>
      </c>
      <c r="F19" s="96" t="n">
        <v>0</v>
      </c>
      <c r="G19" s="95" t="n">
        <v>0</v>
      </c>
      <c r="H19" s="71" t="n">
        <f aca="false">E19+F19+G19</f>
        <v>0</v>
      </c>
    </row>
    <row r="20" customFormat="false" ht="12.75" hidden="false" customHeight="false" outlineLevel="0" collapsed="false">
      <c r="B20" s="224"/>
      <c r="C20" s="221"/>
      <c r="D20" s="222" t="n">
        <v>2</v>
      </c>
      <c r="E20" s="95" t="n">
        <v>0</v>
      </c>
      <c r="F20" s="95" t="n">
        <v>0</v>
      </c>
      <c r="G20" s="95" t="n">
        <v>0</v>
      </c>
      <c r="H20" s="71" t="n">
        <f aca="false">E20+F20+G20</f>
        <v>0</v>
      </c>
    </row>
    <row r="21" customFormat="false" ht="12.75" hidden="false" customHeight="false" outlineLevel="0" collapsed="false">
      <c r="B21" s="226"/>
      <c r="C21" s="227"/>
      <c r="D21" s="220" t="n">
        <v>1</v>
      </c>
      <c r="E21" s="95" t="n">
        <v>9</v>
      </c>
      <c r="F21" s="96" t="n">
        <v>0</v>
      </c>
      <c r="G21" s="95" t="n">
        <v>0</v>
      </c>
      <c r="H21" s="71" t="n">
        <f aca="false">E21+F21+G21</f>
        <v>9</v>
      </c>
    </row>
    <row r="22" customFormat="false" ht="15" hidden="false" customHeight="true" outlineLevel="0" collapsed="false">
      <c r="B22" s="228" t="s">
        <v>20</v>
      </c>
      <c r="C22" s="229"/>
      <c r="D22" s="230"/>
      <c r="E22" s="81" t="n">
        <f aca="false">SUM(E9:E21)</f>
        <v>125</v>
      </c>
      <c r="F22" s="81" t="n">
        <f aca="false">SUM(F9:F21)</f>
        <v>3</v>
      </c>
      <c r="G22" s="81" t="n">
        <f aca="false">SUM(G9:G21)</f>
        <v>1</v>
      </c>
      <c r="H22" s="81" t="n">
        <f aca="false">SUM(H9:H21)</f>
        <v>129</v>
      </c>
    </row>
    <row r="23" customFormat="false" ht="12.75" hidden="false" customHeight="false" outlineLevel="0" collapsed="false">
      <c r="B23" s="220"/>
      <c r="C23" s="231"/>
      <c r="D23" s="222" t="n">
        <v>13</v>
      </c>
      <c r="E23" s="95" t="n">
        <v>196</v>
      </c>
      <c r="F23" s="96" t="n">
        <v>3</v>
      </c>
      <c r="G23" s="97" t="n">
        <v>0</v>
      </c>
      <c r="H23" s="71" t="n">
        <f aca="false">E23+F23+G23</f>
        <v>199</v>
      </c>
    </row>
    <row r="24" customFormat="false" ht="12.75" hidden="false" customHeight="false" outlineLevel="0" collapsed="false">
      <c r="B24" s="224"/>
      <c r="C24" s="232" t="s">
        <v>13</v>
      </c>
      <c r="D24" s="222" t="n">
        <v>12</v>
      </c>
      <c r="E24" s="95" t="n">
        <v>4</v>
      </c>
      <c r="F24" s="95" t="n">
        <v>0</v>
      </c>
      <c r="G24" s="97" t="n">
        <v>0</v>
      </c>
      <c r="H24" s="71" t="n">
        <f aca="false">E24+F24+G24</f>
        <v>4</v>
      </c>
    </row>
    <row r="25" customFormat="false" ht="12.75" hidden="false" customHeight="false" outlineLevel="0" collapsed="false">
      <c r="B25" s="224" t="s">
        <v>19</v>
      </c>
      <c r="C25" s="232"/>
      <c r="D25" s="222" t="n">
        <v>11</v>
      </c>
      <c r="E25" s="95" t="n">
        <v>1</v>
      </c>
      <c r="F25" s="96" t="n">
        <v>0</v>
      </c>
      <c r="G25" s="97" t="n">
        <v>0</v>
      </c>
      <c r="H25" s="71" t="n">
        <f aca="false">E25+F25+G25</f>
        <v>1</v>
      </c>
    </row>
    <row r="26" customFormat="false" ht="12.75" hidden="false" customHeight="false" outlineLevel="0" collapsed="false">
      <c r="B26" s="224" t="s">
        <v>21</v>
      </c>
      <c r="C26" s="231"/>
      <c r="D26" s="222" t="n">
        <v>10</v>
      </c>
      <c r="E26" s="95" t="n">
        <v>4</v>
      </c>
      <c r="F26" s="95" t="n">
        <v>0</v>
      </c>
      <c r="G26" s="97" t="n">
        <v>0</v>
      </c>
      <c r="H26" s="71" t="n">
        <f aca="false">E26+F26+G26</f>
        <v>4</v>
      </c>
    </row>
    <row r="27" customFormat="false" ht="12.75" hidden="false" customHeight="false" outlineLevel="0" collapsed="false">
      <c r="B27" s="224" t="s">
        <v>13</v>
      </c>
      <c r="C27" s="232"/>
      <c r="D27" s="222" t="n">
        <v>9</v>
      </c>
      <c r="E27" s="95" t="n">
        <v>3</v>
      </c>
      <c r="F27" s="96" t="n">
        <v>0</v>
      </c>
      <c r="G27" s="97" t="n">
        <v>0</v>
      </c>
      <c r="H27" s="71" t="n">
        <f aca="false">E27+F27+G27</f>
        <v>3</v>
      </c>
    </row>
    <row r="28" customFormat="false" ht="12.75" hidden="false" customHeight="false" outlineLevel="0" collapsed="false">
      <c r="B28" s="224" t="s">
        <v>14</v>
      </c>
      <c r="C28" s="232" t="s">
        <v>17</v>
      </c>
      <c r="D28" s="222" t="n">
        <v>8</v>
      </c>
      <c r="E28" s="95" t="n">
        <v>3</v>
      </c>
      <c r="F28" s="95" t="n">
        <v>0</v>
      </c>
      <c r="G28" s="97" t="n">
        <v>0</v>
      </c>
      <c r="H28" s="71" t="n">
        <f aca="false">E28+F28+G28</f>
        <v>3</v>
      </c>
      <c r="O28" s="43" t="n">
        <v>1</v>
      </c>
    </row>
    <row r="29" customFormat="false" ht="12.75" hidden="false" customHeight="false" outlineLevel="0" collapsed="false">
      <c r="B29" s="224" t="s">
        <v>16</v>
      </c>
      <c r="C29" s="232"/>
      <c r="D29" s="222" t="n">
        <v>7</v>
      </c>
      <c r="E29" s="95" t="n">
        <v>0</v>
      </c>
      <c r="F29" s="96" t="n">
        <v>0</v>
      </c>
      <c r="G29" s="97" t="n">
        <v>0</v>
      </c>
      <c r="H29" s="71" t="n">
        <f aca="false">E29+F29+G29</f>
        <v>0</v>
      </c>
    </row>
    <row r="30" customFormat="false" ht="12.75" hidden="false" customHeight="false" outlineLevel="0" collapsed="false">
      <c r="B30" s="224" t="s">
        <v>13</v>
      </c>
      <c r="C30" s="232"/>
      <c r="D30" s="222" t="n">
        <v>6</v>
      </c>
      <c r="E30" s="95" t="n">
        <v>1</v>
      </c>
      <c r="F30" s="95" t="n">
        <v>0</v>
      </c>
      <c r="G30" s="97" t="n">
        <v>0</v>
      </c>
      <c r="H30" s="71" t="n">
        <f aca="false">E30+F30+G30</f>
        <v>1</v>
      </c>
    </row>
    <row r="31" customFormat="false" ht="12.75" hidden="false" customHeight="false" outlineLevel="0" collapsed="false">
      <c r="B31" s="224" t="s">
        <v>22</v>
      </c>
      <c r="C31" s="231"/>
      <c r="D31" s="222" t="n">
        <v>5</v>
      </c>
      <c r="E31" s="95" t="n">
        <v>0</v>
      </c>
      <c r="F31" s="96" t="n">
        <v>0</v>
      </c>
      <c r="G31" s="97" t="n">
        <v>0</v>
      </c>
      <c r="H31" s="71" t="n">
        <f aca="false">E31+F31+G31</f>
        <v>0</v>
      </c>
    </row>
    <row r="32" customFormat="false" ht="12.75" hidden="false" customHeight="false" outlineLevel="0" collapsed="false">
      <c r="B32" s="224"/>
      <c r="C32" s="232"/>
      <c r="D32" s="222" t="n">
        <v>4</v>
      </c>
      <c r="E32" s="95" t="n">
        <v>0</v>
      </c>
      <c r="F32" s="95" t="n">
        <v>0</v>
      </c>
      <c r="G32" s="97" t="n">
        <v>0</v>
      </c>
      <c r="H32" s="71" t="n">
        <f aca="false">E32+F32+G32</f>
        <v>0</v>
      </c>
    </row>
    <row r="33" customFormat="false" ht="12.75" hidden="false" customHeight="false" outlineLevel="0" collapsed="false">
      <c r="B33" s="224"/>
      <c r="C33" s="232" t="s">
        <v>12</v>
      </c>
      <c r="D33" s="222" t="n">
        <v>3</v>
      </c>
      <c r="E33" s="95" t="n">
        <v>0</v>
      </c>
      <c r="F33" s="96" t="n">
        <v>0</v>
      </c>
      <c r="G33" s="97" t="n">
        <v>0</v>
      </c>
      <c r="H33" s="71" t="n">
        <f aca="false">E33+F33+G33</f>
        <v>0</v>
      </c>
    </row>
    <row r="34" customFormat="false" ht="12.75" hidden="false" customHeight="false" outlineLevel="0" collapsed="false">
      <c r="B34" s="224"/>
      <c r="C34" s="232"/>
      <c r="D34" s="222" t="n">
        <v>2</v>
      </c>
      <c r="E34" s="95" t="n">
        <v>0</v>
      </c>
      <c r="F34" s="95" t="n">
        <v>0</v>
      </c>
      <c r="G34" s="97" t="n">
        <v>0</v>
      </c>
      <c r="H34" s="71" t="n">
        <f aca="false">E34+F34+G34</f>
        <v>0</v>
      </c>
    </row>
    <row r="35" customFormat="false" ht="12.75" hidden="false" customHeight="false" outlineLevel="0" collapsed="false">
      <c r="B35" s="226"/>
      <c r="C35" s="233"/>
      <c r="D35" s="220" t="n">
        <v>1</v>
      </c>
      <c r="E35" s="95" t="n">
        <v>10</v>
      </c>
      <c r="F35" s="96" t="n">
        <v>0</v>
      </c>
      <c r="G35" s="97" t="n">
        <v>0</v>
      </c>
      <c r="H35" s="71" t="n">
        <f aca="false">E35+F35+G35</f>
        <v>10</v>
      </c>
    </row>
    <row r="36" customFormat="false" ht="12.75" hidden="false" customHeight="false" outlineLevel="0" collapsed="false">
      <c r="B36" s="228" t="s">
        <v>23</v>
      </c>
      <c r="C36" s="229"/>
      <c r="D36" s="230"/>
      <c r="E36" s="81" t="n">
        <f aca="false">SUM(E23:E35)</f>
        <v>222</v>
      </c>
      <c r="F36" s="81" t="n">
        <f aca="false">SUM(F23:F35)</f>
        <v>3</v>
      </c>
      <c r="G36" s="81" t="n">
        <f aca="false">SUM(G23:G35)</f>
        <v>0</v>
      </c>
      <c r="H36" s="81" t="n">
        <f aca="false">SUM(H23:H35)</f>
        <v>225</v>
      </c>
    </row>
    <row r="37" customFormat="false" ht="12.75" hidden="false" customHeight="true" outlineLevel="0" collapsed="false">
      <c r="B37" s="220"/>
      <c r="C37" s="220"/>
      <c r="D37" s="222" t="n">
        <v>13</v>
      </c>
      <c r="E37" s="95" t="n">
        <v>1</v>
      </c>
      <c r="F37" s="95" t="n">
        <v>0</v>
      </c>
      <c r="G37" s="97" t="n">
        <v>0</v>
      </c>
      <c r="H37" s="71" t="n">
        <f aca="false">E37+F37+G37</f>
        <v>1</v>
      </c>
    </row>
    <row r="38" customFormat="false" ht="12.75" hidden="false" customHeight="false" outlineLevel="0" collapsed="false">
      <c r="B38" s="224" t="s">
        <v>12</v>
      </c>
      <c r="C38" s="232" t="s">
        <v>13</v>
      </c>
      <c r="D38" s="222" t="n">
        <v>12</v>
      </c>
      <c r="E38" s="95" t="n">
        <v>0</v>
      </c>
      <c r="F38" s="95" t="n">
        <v>0</v>
      </c>
      <c r="G38" s="97" t="n">
        <v>0</v>
      </c>
      <c r="H38" s="71" t="n">
        <f aca="false">E38+F38+G38</f>
        <v>0</v>
      </c>
    </row>
    <row r="39" customFormat="false" ht="12.75" hidden="false" customHeight="false" outlineLevel="0" collapsed="false">
      <c r="B39" s="224" t="s">
        <v>24</v>
      </c>
      <c r="C39" s="226"/>
      <c r="D39" s="222" t="n">
        <v>11</v>
      </c>
      <c r="E39" s="95" t="n">
        <v>0</v>
      </c>
      <c r="F39" s="95" t="n">
        <v>0</v>
      </c>
      <c r="G39" s="97" t="n">
        <v>0</v>
      </c>
      <c r="H39" s="71" t="n">
        <f aca="false">E39+F39+G39</f>
        <v>0</v>
      </c>
    </row>
    <row r="40" customFormat="false" ht="12.75" hidden="false" customHeight="false" outlineLevel="0" collapsed="false">
      <c r="B40" s="224" t="s">
        <v>25</v>
      </c>
      <c r="C40" s="232"/>
      <c r="D40" s="222" t="n">
        <v>10</v>
      </c>
      <c r="E40" s="95" t="n">
        <v>0</v>
      </c>
      <c r="F40" s="95" t="n">
        <v>0</v>
      </c>
      <c r="G40" s="97" t="n">
        <v>0</v>
      </c>
      <c r="H40" s="71" t="n">
        <f aca="false">E40+F40+G40</f>
        <v>0</v>
      </c>
    </row>
    <row r="41" customFormat="false" ht="12.75" hidden="false" customHeight="false" outlineLevel="0" collapsed="false">
      <c r="B41" s="224" t="s">
        <v>16</v>
      </c>
      <c r="C41" s="232"/>
      <c r="D41" s="222" t="n">
        <v>9</v>
      </c>
      <c r="E41" s="95" t="n">
        <v>0</v>
      </c>
      <c r="F41" s="95" t="n">
        <v>0</v>
      </c>
      <c r="G41" s="97" t="n">
        <v>0</v>
      </c>
      <c r="H41" s="71" t="n">
        <f aca="false">E41+F41+G41</f>
        <v>0</v>
      </c>
    </row>
    <row r="42" customFormat="false" ht="12.75" hidden="false" customHeight="false" outlineLevel="0" collapsed="false">
      <c r="B42" s="224" t="s">
        <v>15</v>
      </c>
      <c r="C42" s="232" t="s">
        <v>17</v>
      </c>
      <c r="D42" s="222" t="n">
        <v>8</v>
      </c>
      <c r="E42" s="95" t="n">
        <v>0</v>
      </c>
      <c r="F42" s="95" t="n">
        <v>0</v>
      </c>
      <c r="G42" s="97" t="n">
        <v>0</v>
      </c>
      <c r="H42" s="71" t="n">
        <f aca="false">E42+F42+G42</f>
        <v>0</v>
      </c>
    </row>
    <row r="43" customFormat="false" ht="12.75" hidden="false" customHeight="false" outlineLevel="0" collapsed="false">
      <c r="B43" s="224" t="s">
        <v>16</v>
      </c>
      <c r="C43" s="232"/>
      <c r="D43" s="222" t="n">
        <v>7</v>
      </c>
      <c r="E43" s="95" t="n">
        <v>0</v>
      </c>
      <c r="F43" s="95" t="n">
        <v>0</v>
      </c>
      <c r="G43" s="97" t="n">
        <v>0</v>
      </c>
      <c r="H43" s="71" t="n">
        <f aca="false">E43+F43+G43</f>
        <v>0</v>
      </c>
    </row>
    <row r="44" customFormat="false" ht="12.75" hidden="false" customHeight="false" outlineLevel="0" collapsed="false">
      <c r="B44" s="224" t="s">
        <v>12</v>
      </c>
      <c r="C44" s="232"/>
      <c r="D44" s="222" t="n">
        <v>6</v>
      </c>
      <c r="E44" s="95" t="n">
        <v>0</v>
      </c>
      <c r="F44" s="95" t="n">
        <v>0</v>
      </c>
      <c r="G44" s="97" t="n">
        <v>0</v>
      </c>
      <c r="H44" s="71" t="n">
        <f aca="false">E44+F44+G44</f>
        <v>0</v>
      </c>
    </row>
    <row r="45" customFormat="false" ht="12.75" hidden="false" customHeight="false" outlineLevel="0" collapsed="false">
      <c r="B45" s="224" t="s">
        <v>26</v>
      </c>
      <c r="C45" s="220"/>
      <c r="D45" s="222" t="n">
        <v>5</v>
      </c>
      <c r="E45" s="95" t="n">
        <v>0</v>
      </c>
      <c r="F45" s="95" t="n">
        <v>0</v>
      </c>
      <c r="G45" s="97" t="n">
        <v>0</v>
      </c>
      <c r="H45" s="71" t="n">
        <f aca="false">E45+F45+G45</f>
        <v>0</v>
      </c>
    </row>
    <row r="46" customFormat="false" ht="12.75" hidden="false" customHeight="false" outlineLevel="0" collapsed="false">
      <c r="B46" s="224"/>
      <c r="C46" s="232"/>
      <c r="D46" s="222" t="n">
        <v>4</v>
      </c>
      <c r="E46" s="95" t="n">
        <v>0</v>
      </c>
      <c r="F46" s="95" t="n">
        <v>0</v>
      </c>
      <c r="G46" s="97" t="n">
        <v>0</v>
      </c>
      <c r="H46" s="71" t="n">
        <f aca="false">E46+F46+G46</f>
        <v>0</v>
      </c>
    </row>
    <row r="47" customFormat="false" ht="12.75" hidden="false" customHeight="false" outlineLevel="0" collapsed="false">
      <c r="B47" s="224"/>
      <c r="C47" s="232" t="s">
        <v>12</v>
      </c>
      <c r="D47" s="222" t="n">
        <v>3</v>
      </c>
      <c r="E47" s="95" t="n">
        <v>0</v>
      </c>
      <c r="F47" s="95" t="n">
        <v>0</v>
      </c>
      <c r="G47" s="97" t="n">
        <v>0</v>
      </c>
      <c r="H47" s="71" t="n">
        <f aca="false">E47+F47+G47</f>
        <v>0</v>
      </c>
    </row>
    <row r="48" customFormat="false" ht="12.75" hidden="false" customHeight="false" outlineLevel="0" collapsed="false">
      <c r="B48" s="224"/>
      <c r="C48" s="232"/>
      <c r="D48" s="222" t="n">
        <v>2</v>
      </c>
      <c r="E48" s="95" t="n">
        <v>0</v>
      </c>
      <c r="F48" s="95" t="n">
        <v>0</v>
      </c>
      <c r="G48" s="97" t="n">
        <v>0</v>
      </c>
      <c r="H48" s="71" t="n">
        <f aca="false">E48+F48+G48</f>
        <v>0</v>
      </c>
    </row>
    <row r="49" customFormat="false" ht="12.75" hidden="false" customHeight="false" outlineLevel="0" collapsed="false">
      <c r="B49" s="226"/>
      <c r="C49" s="232"/>
      <c r="D49" s="220" t="n">
        <v>1</v>
      </c>
      <c r="E49" s="95" t="n">
        <v>0</v>
      </c>
      <c r="F49" s="95" t="n">
        <v>0</v>
      </c>
      <c r="G49" s="109" t="n">
        <v>0</v>
      </c>
      <c r="H49" s="71" t="n">
        <f aca="false">E49+F49+G49</f>
        <v>0</v>
      </c>
    </row>
    <row r="50" customFormat="false" ht="12.75" hidden="false" customHeight="false" outlineLevel="0" collapsed="false">
      <c r="B50" s="222" t="s">
        <v>27</v>
      </c>
      <c r="C50" s="222"/>
      <c r="D50" s="222"/>
      <c r="E50" s="81" t="n">
        <f aca="false">SUM(E37:E49)</f>
        <v>1</v>
      </c>
      <c r="F50" s="81" t="n">
        <f aca="false">SUM(F37:F49)</f>
        <v>0</v>
      </c>
      <c r="G50" s="81" t="n">
        <f aca="false">SUM(G37:G49)</f>
        <v>0</v>
      </c>
      <c r="H50" s="81" t="n">
        <f aca="false">SUM(H37:H49)</f>
        <v>1</v>
      </c>
    </row>
    <row r="51" customFormat="false" ht="12.75" hidden="false" customHeight="true" outlineLevel="0" collapsed="false">
      <c r="B51" s="234" t="s">
        <v>28</v>
      </c>
      <c r="C51" s="234"/>
      <c r="D51" s="234"/>
      <c r="E51" s="235" t="n">
        <f aca="false">SUM(E22,E36,E50)</f>
        <v>348</v>
      </c>
      <c r="F51" s="235" t="n">
        <f aca="false">SUM(F22,F36,F50)</f>
        <v>6</v>
      </c>
      <c r="G51" s="235" t="n">
        <f aca="false">SUM(G22,G36,G50)</f>
        <v>1</v>
      </c>
      <c r="H51" s="235" t="n">
        <f aca="false">SUM(H22,H36,H50)</f>
        <v>355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1"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306" t="s">
        <v>0</v>
      </c>
      <c r="C1" s="307"/>
      <c r="D1" s="307"/>
      <c r="E1" s="307"/>
      <c r="F1" s="307"/>
      <c r="G1" s="308"/>
      <c r="H1" s="309"/>
      <c r="I1" s="310"/>
      <c r="J1" s="311"/>
      <c r="K1" s="311"/>
      <c r="L1" s="311"/>
      <c r="M1" s="311"/>
      <c r="N1" s="311"/>
    </row>
    <row r="2" customFormat="false" ht="15" hidden="false" customHeight="false" outlineLevel="0" collapsed="false">
      <c r="B2" s="312" t="s">
        <v>35</v>
      </c>
      <c r="C2" s="313"/>
      <c r="D2" s="313"/>
      <c r="E2" s="314" t="s">
        <v>60</v>
      </c>
      <c r="F2" s="313"/>
      <c r="G2" s="313"/>
      <c r="H2" s="315"/>
      <c r="I2" s="310"/>
      <c r="J2" s="311"/>
      <c r="K2" s="311"/>
      <c r="L2" s="311"/>
      <c r="M2" s="311"/>
      <c r="N2" s="311"/>
    </row>
    <row r="3" customFormat="false" ht="15" hidden="false" customHeight="false" outlineLevel="0" collapsed="false">
      <c r="B3" s="312" t="s">
        <v>30</v>
      </c>
      <c r="C3" s="316" t="s">
        <v>37</v>
      </c>
      <c r="D3" s="316"/>
      <c r="E3" s="316"/>
      <c r="F3" s="317"/>
      <c r="G3" s="318"/>
      <c r="H3" s="319"/>
      <c r="I3" s="310"/>
      <c r="J3" s="310"/>
      <c r="K3" s="310"/>
      <c r="L3" s="310"/>
      <c r="M3" s="310"/>
      <c r="N3" s="310"/>
    </row>
    <row r="4" customFormat="false" ht="15" hidden="false" customHeight="false" outlineLevel="0" collapsed="false">
      <c r="B4" s="320" t="s">
        <v>32</v>
      </c>
      <c r="C4" s="321"/>
      <c r="D4" s="322" t="n">
        <v>44926</v>
      </c>
      <c r="E4" s="323"/>
      <c r="F4" s="323"/>
      <c r="G4" s="324"/>
      <c r="H4" s="325"/>
      <c r="I4" s="310"/>
      <c r="J4" s="310"/>
      <c r="K4" s="310"/>
      <c r="L4" s="310"/>
      <c r="M4" s="310"/>
      <c r="N4" s="310"/>
    </row>
    <row r="5" customFormat="false" ht="15" hidden="false" customHeight="false" outlineLevel="0" collapsed="false">
      <c r="B5" s="326" t="s">
        <v>4</v>
      </c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</row>
    <row r="6" customFormat="false" ht="15" hidden="false" customHeight="false" outlineLevel="0" collapsed="false">
      <c r="B6" s="327" t="s">
        <v>5</v>
      </c>
      <c r="C6" s="328"/>
      <c r="D6" s="328"/>
      <c r="E6" s="328"/>
      <c r="F6" s="328"/>
      <c r="G6" s="328"/>
      <c r="H6" s="328"/>
      <c r="I6" s="310"/>
      <c r="J6" s="310"/>
      <c r="K6" s="310"/>
      <c r="L6" s="310"/>
      <c r="M6" s="310"/>
      <c r="N6" s="310"/>
    </row>
    <row r="7" customFormat="false" ht="24" hidden="false" customHeight="false" outlineLevel="0" collapsed="false">
      <c r="B7" s="329" t="s">
        <v>6</v>
      </c>
      <c r="C7" s="329"/>
      <c r="D7" s="329"/>
      <c r="E7" s="329" t="s">
        <v>7</v>
      </c>
      <c r="F7" s="329"/>
      <c r="G7" s="329"/>
      <c r="H7" s="329"/>
      <c r="I7" s="310"/>
      <c r="J7" s="310"/>
      <c r="K7" s="310"/>
      <c r="L7" s="310"/>
      <c r="M7" s="310"/>
      <c r="N7" s="310"/>
    </row>
    <row r="8" customFormat="false" ht="12.75" hidden="false" customHeight="true" outlineLevel="0" collapsed="false">
      <c r="B8" s="329"/>
      <c r="C8" s="329"/>
      <c r="D8" s="329"/>
      <c r="E8" s="329" t="s">
        <v>8</v>
      </c>
      <c r="F8" s="329" t="s">
        <v>9</v>
      </c>
      <c r="G8" s="329" t="s">
        <v>10</v>
      </c>
      <c r="H8" s="329" t="s">
        <v>11</v>
      </c>
      <c r="I8" s="310"/>
      <c r="J8" s="310"/>
      <c r="K8" s="310"/>
      <c r="L8" s="310"/>
      <c r="M8" s="310"/>
      <c r="N8" s="310"/>
    </row>
    <row r="9" customFormat="false" ht="15" hidden="false" customHeight="false" outlineLevel="0" collapsed="false">
      <c r="B9" s="330"/>
      <c r="C9" s="331"/>
      <c r="D9" s="332" t="n">
        <v>13</v>
      </c>
      <c r="E9" s="333" t="n">
        <v>107</v>
      </c>
      <c r="F9" s="334" t="n">
        <v>0</v>
      </c>
      <c r="G9" s="333" t="n">
        <v>6</v>
      </c>
      <c r="H9" s="335" t="n">
        <v>113</v>
      </c>
      <c r="I9" s="310"/>
      <c r="J9" s="310"/>
      <c r="K9" s="310"/>
      <c r="L9" s="310"/>
      <c r="M9" s="310"/>
      <c r="N9" s="310"/>
    </row>
    <row r="10" customFormat="false" ht="15" hidden="false" customHeight="false" outlineLevel="0" collapsed="false">
      <c r="B10" s="336" t="s">
        <v>12</v>
      </c>
      <c r="C10" s="331" t="s">
        <v>13</v>
      </c>
      <c r="D10" s="332" t="n">
        <v>12</v>
      </c>
      <c r="E10" s="333" t="n">
        <v>20</v>
      </c>
      <c r="F10" s="333" t="n">
        <v>1</v>
      </c>
      <c r="G10" s="333" t="n">
        <v>0</v>
      </c>
      <c r="H10" s="335" t="n">
        <v>21</v>
      </c>
      <c r="I10" s="310"/>
      <c r="J10" s="310"/>
      <c r="K10" s="310"/>
      <c r="L10" s="310"/>
      <c r="M10" s="310"/>
      <c r="N10" s="310"/>
    </row>
    <row r="11" customFormat="false" ht="15" hidden="false" customHeight="false" outlineLevel="0" collapsed="false">
      <c r="B11" s="336" t="s">
        <v>14</v>
      </c>
      <c r="C11" s="331"/>
      <c r="D11" s="332" t="n">
        <v>11</v>
      </c>
      <c r="E11" s="333" t="n">
        <v>87</v>
      </c>
      <c r="F11" s="334" t="n">
        <v>0</v>
      </c>
      <c r="G11" s="333" t="n">
        <v>2</v>
      </c>
      <c r="H11" s="335" t="n">
        <v>89</v>
      </c>
      <c r="I11" s="310"/>
      <c r="J11" s="310"/>
      <c r="K11" s="310"/>
      <c r="L11" s="310"/>
      <c r="M11" s="310"/>
      <c r="N11" s="310"/>
    </row>
    <row r="12" customFormat="false" ht="15" hidden="false" customHeight="false" outlineLevel="0" collapsed="false">
      <c r="B12" s="336" t="s">
        <v>12</v>
      </c>
      <c r="C12" s="337"/>
      <c r="D12" s="332" t="n">
        <v>10</v>
      </c>
      <c r="E12" s="333" t="n">
        <v>32</v>
      </c>
      <c r="F12" s="333" t="n">
        <v>0</v>
      </c>
      <c r="G12" s="333" t="n">
        <v>1</v>
      </c>
      <c r="H12" s="335" t="n">
        <v>33</v>
      </c>
      <c r="I12" s="310"/>
      <c r="J12" s="310"/>
      <c r="K12" s="310"/>
      <c r="L12" s="310"/>
      <c r="M12" s="310"/>
      <c r="N12" s="310"/>
    </row>
    <row r="13" customFormat="false" ht="15" hidden="false" customHeight="false" outlineLevel="0" collapsed="false">
      <c r="B13" s="336" t="s">
        <v>15</v>
      </c>
      <c r="C13" s="331"/>
      <c r="D13" s="332" t="n">
        <v>9</v>
      </c>
      <c r="E13" s="333" t="n">
        <v>20</v>
      </c>
      <c r="F13" s="334" t="n">
        <v>0</v>
      </c>
      <c r="G13" s="333" t="n">
        <v>0</v>
      </c>
      <c r="H13" s="335" t="n">
        <v>20</v>
      </c>
      <c r="I13" s="310"/>
      <c r="J13" s="310"/>
      <c r="K13" s="310"/>
      <c r="L13" s="310"/>
      <c r="M13" s="310"/>
      <c r="N13" s="310"/>
    </row>
    <row r="14" customFormat="false" ht="15" hidden="false" customHeight="false" outlineLevel="0" collapsed="false">
      <c r="B14" s="336" t="s">
        <v>16</v>
      </c>
      <c r="C14" s="331" t="s">
        <v>17</v>
      </c>
      <c r="D14" s="332" t="n">
        <v>8</v>
      </c>
      <c r="E14" s="333" t="n">
        <v>14</v>
      </c>
      <c r="F14" s="333" t="n">
        <v>0</v>
      </c>
      <c r="G14" s="333" t="n">
        <v>2</v>
      </c>
      <c r="H14" s="335" t="n">
        <v>16</v>
      </c>
      <c r="I14" s="310"/>
      <c r="J14" s="310"/>
      <c r="K14" s="310"/>
      <c r="L14" s="310"/>
      <c r="M14" s="310"/>
      <c r="N14" s="310"/>
    </row>
    <row r="15" customFormat="false" ht="15" hidden="false" customHeight="false" outlineLevel="0" collapsed="false">
      <c r="B15" s="336" t="s">
        <v>18</v>
      </c>
      <c r="C15" s="331"/>
      <c r="D15" s="332" t="n">
        <v>7</v>
      </c>
      <c r="E15" s="333" t="n">
        <v>17</v>
      </c>
      <c r="F15" s="334" t="n">
        <v>0</v>
      </c>
      <c r="G15" s="333" t="n">
        <v>1</v>
      </c>
      <c r="H15" s="335" t="n">
        <v>18</v>
      </c>
      <c r="I15" s="310"/>
      <c r="J15" s="310"/>
      <c r="K15" s="310"/>
      <c r="L15" s="310"/>
      <c r="M15" s="310"/>
      <c r="N15" s="310"/>
    </row>
    <row r="16" customFormat="false" ht="15" hidden="false" customHeight="false" outlineLevel="0" collapsed="false">
      <c r="B16" s="336" t="s">
        <v>19</v>
      </c>
      <c r="C16" s="331"/>
      <c r="D16" s="332" t="n">
        <v>6</v>
      </c>
      <c r="E16" s="333" t="n">
        <v>11</v>
      </c>
      <c r="F16" s="333" t="n">
        <v>0</v>
      </c>
      <c r="G16" s="333" t="n">
        <v>0</v>
      </c>
      <c r="H16" s="335" t="n">
        <v>11</v>
      </c>
      <c r="I16" s="310"/>
      <c r="J16" s="310"/>
      <c r="K16" s="310"/>
      <c r="L16" s="310"/>
      <c r="M16" s="310"/>
      <c r="N16" s="310"/>
    </row>
    <row r="17" customFormat="false" ht="15" hidden="false" customHeight="false" outlineLevel="0" collapsed="false">
      <c r="B17" s="336" t="s">
        <v>12</v>
      </c>
      <c r="C17" s="337"/>
      <c r="D17" s="332" t="n">
        <v>5</v>
      </c>
      <c r="E17" s="333" t="n">
        <v>5</v>
      </c>
      <c r="F17" s="334" t="n">
        <v>0</v>
      </c>
      <c r="G17" s="333" t="n">
        <v>0</v>
      </c>
      <c r="H17" s="335" t="n">
        <v>5</v>
      </c>
      <c r="I17" s="310"/>
      <c r="J17" s="310"/>
      <c r="K17" s="310"/>
      <c r="L17" s="310"/>
      <c r="M17" s="310"/>
      <c r="N17" s="310"/>
    </row>
    <row r="18" customFormat="false" ht="15" hidden="false" customHeight="false" outlineLevel="0" collapsed="false">
      <c r="B18" s="336"/>
      <c r="C18" s="331"/>
      <c r="D18" s="332" t="n">
        <v>4</v>
      </c>
      <c r="E18" s="333" t="n">
        <v>5</v>
      </c>
      <c r="F18" s="333" t="n">
        <v>0</v>
      </c>
      <c r="G18" s="333" t="n">
        <v>0</v>
      </c>
      <c r="H18" s="335" t="n">
        <v>5</v>
      </c>
      <c r="I18" s="310"/>
      <c r="J18" s="310"/>
      <c r="K18" s="310"/>
      <c r="L18" s="310"/>
      <c r="M18" s="310"/>
      <c r="N18" s="310"/>
    </row>
    <row r="19" customFormat="false" ht="15" hidden="false" customHeight="false" outlineLevel="0" collapsed="false">
      <c r="B19" s="336"/>
      <c r="C19" s="331" t="s">
        <v>12</v>
      </c>
      <c r="D19" s="332" t="n">
        <v>3</v>
      </c>
      <c r="E19" s="333" t="n">
        <v>4</v>
      </c>
      <c r="F19" s="334" t="n">
        <v>0</v>
      </c>
      <c r="G19" s="333" t="n">
        <v>0</v>
      </c>
      <c r="H19" s="335" t="n">
        <v>4</v>
      </c>
      <c r="I19" s="310"/>
      <c r="J19" s="310"/>
      <c r="K19" s="310"/>
      <c r="L19" s="310"/>
      <c r="M19" s="310"/>
      <c r="N19" s="310"/>
    </row>
    <row r="20" customFormat="false" ht="15" hidden="false" customHeight="false" outlineLevel="0" collapsed="false">
      <c r="B20" s="336"/>
      <c r="C20" s="331"/>
      <c r="D20" s="332" t="n">
        <v>2</v>
      </c>
      <c r="E20" s="333" t="n">
        <v>19</v>
      </c>
      <c r="F20" s="333" t="n">
        <v>0</v>
      </c>
      <c r="G20" s="333" t="n">
        <v>1</v>
      </c>
      <c r="H20" s="335" t="n">
        <v>20</v>
      </c>
      <c r="I20" s="310"/>
      <c r="J20" s="310"/>
      <c r="K20" s="310"/>
      <c r="L20" s="310"/>
      <c r="M20" s="310"/>
      <c r="N20" s="310"/>
    </row>
    <row r="21" customFormat="false" ht="15" hidden="false" customHeight="false" outlineLevel="0" collapsed="false">
      <c r="B21" s="338"/>
      <c r="C21" s="339"/>
      <c r="D21" s="330" t="n">
        <v>1</v>
      </c>
      <c r="E21" s="333" t="n">
        <v>9</v>
      </c>
      <c r="F21" s="334" t="n">
        <v>0</v>
      </c>
      <c r="G21" s="333" t="n">
        <v>0</v>
      </c>
      <c r="H21" s="335" t="n">
        <v>9</v>
      </c>
      <c r="I21" s="310"/>
      <c r="J21" s="310"/>
      <c r="K21" s="310"/>
      <c r="L21" s="310"/>
      <c r="M21" s="310"/>
      <c r="N21" s="310"/>
    </row>
    <row r="22" customFormat="false" ht="15" hidden="false" customHeight="true" outlineLevel="0" collapsed="false">
      <c r="B22" s="340" t="s">
        <v>20</v>
      </c>
      <c r="C22" s="341"/>
      <c r="D22" s="342"/>
      <c r="E22" s="343" t="n">
        <v>350</v>
      </c>
      <c r="F22" s="343" t="n">
        <v>1</v>
      </c>
      <c r="G22" s="343" t="n">
        <v>13</v>
      </c>
      <c r="H22" s="343" t="n">
        <v>364</v>
      </c>
      <c r="I22" s="310"/>
      <c r="J22" s="310"/>
      <c r="K22" s="310"/>
      <c r="L22" s="310"/>
      <c r="M22" s="310"/>
      <c r="N22" s="310"/>
    </row>
    <row r="23" customFormat="false" ht="15" hidden="false" customHeight="false" outlineLevel="0" collapsed="false">
      <c r="B23" s="330"/>
      <c r="C23" s="344"/>
      <c r="D23" s="332" t="n">
        <v>13</v>
      </c>
      <c r="E23" s="333" t="n">
        <v>228</v>
      </c>
      <c r="F23" s="334" t="n">
        <v>1</v>
      </c>
      <c r="G23" s="345" t="n">
        <v>5</v>
      </c>
      <c r="H23" s="335" t="n">
        <v>234</v>
      </c>
      <c r="I23" s="310"/>
      <c r="J23" s="310"/>
      <c r="K23" s="310"/>
      <c r="L23" s="310"/>
      <c r="M23" s="310"/>
      <c r="N23" s="310"/>
    </row>
    <row r="24" customFormat="false" ht="15" hidden="false" customHeight="false" outlineLevel="0" collapsed="false">
      <c r="B24" s="336"/>
      <c r="C24" s="346" t="s">
        <v>13</v>
      </c>
      <c r="D24" s="332" t="n">
        <v>12</v>
      </c>
      <c r="E24" s="333" t="n">
        <v>22</v>
      </c>
      <c r="F24" s="333" t="n">
        <v>0</v>
      </c>
      <c r="G24" s="345" t="n">
        <v>1</v>
      </c>
      <c r="H24" s="335" t="n">
        <v>23</v>
      </c>
      <c r="I24" s="310"/>
      <c r="J24" s="310"/>
      <c r="K24" s="310"/>
      <c r="L24" s="310"/>
      <c r="M24" s="310"/>
      <c r="N24" s="310"/>
    </row>
    <row r="25" customFormat="false" ht="15" hidden="false" customHeight="false" outlineLevel="0" collapsed="false">
      <c r="B25" s="336" t="s">
        <v>19</v>
      </c>
      <c r="C25" s="346"/>
      <c r="D25" s="332" t="n">
        <v>11</v>
      </c>
      <c r="E25" s="333" t="n">
        <v>23</v>
      </c>
      <c r="F25" s="334" t="n">
        <v>0</v>
      </c>
      <c r="G25" s="345" t="n">
        <v>0</v>
      </c>
      <c r="H25" s="335" t="n">
        <v>23</v>
      </c>
      <c r="I25" s="310"/>
      <c r="J25" s="310"/>
      <c r="K25" s="310"/>
      <c r="L25" s="310"/>
      <c r="M25" s="310"/>
      <c r="N25" s="310"/>
    </row>
    <row r="26" customFormat="false" ht="15" hidden="false" customHeight="false" outlineLevel="0" collapsed="false">
      <c r="B26" s="336" t="s">
        <v>21</v>
      </c>
      <c r="C26" s="344"/>
      <c r="D26" s="332" t="n">
        <v>10</v>
      </c>
      <c r="E26" s="333" t="n">
        <v>16</v>
      </c>
      <c r="F26" s="333" t="n">
        <v>0</v>
      </c>
      <c r="G26" s="345" t="n">
        <v>2</v>
      </c>
      <c r="H26" s="335" t="n">
        <v>18</v>
      </c>
      <c r="I26" s="310"/>
      <c r="J26" s="310"/>
      <c r="K26" s="310"/>
      <c r="L26" s="310"/>
      <c r="M26" s="310"/>
      <c r="N26" s="310"/>
    </row>
    <row r="27" customFormat="false" ht="15" hidden="false" customHeight="false" outlineLevel="0" collapsed="false">
      <c r="B27" s="336" t="s">
        <v>13</v>
      </c>
      <c r="C27" s="346"/>
      <c r="D27" s="332" t="n">
        <v>9</v>
      </c>
      <c r="E27" s="333" t="n">
        <v>20</v>
      </c>
      <c r="F27" s="334" t="n">
        <v>0</v>
      </c>
      <c r="G27" s="345" t="n">
        <v>0</v>
      </c>
      <c r="H27" s="335" t="n">
        <v>20</v>
      </c>
      <c r="I27" s="310"/>
      <c r="J27" s="310"/>
      <c r="K27" s="310"/>
      <c r="L27" s="310"/>
      <c r="M27" s="310"/>
      <c r="N27" s="310"/>
    </row>
    <row r="28" customFormat="false" ht="15" hidden="false" customHeight="false" outlineLevel="0" collapsed="false">
      <c r="B28" s="336" t="s">
        <v>14</v>
      </c>
      <c r="C28" s="346" t="s">
        <v>17</v>
      </c>
      <c r="D28" s="332" t="n">
        <v>8</v>
      </c>
      <c r="E28" s="333" t="n">
        <v>17</v>
      </c>
      <c r="F28" s="333" t="n">
        <v>0</v>
      </c>
      <c r="G28" s="345" t="n">
        <v>0</v>
      </c>
      <c r="H28" s="335" t="n">
        <v>17</v>
      </c>
      <c r="I28" s="310"/>
      <c r="J28" s="310"/>
      <c r="K28" s="310"/>
      <c r="L28" s="310"/>
      <c r="M28" s="310"/>
      <c r="N28" s="310"/>
      <c r="O28" s="43" t="n">
        <v>1</v>
      </c>
    </row>
    <row r="29" customFormat="false" ht="15" hidden="false" customHeight="false" outlineLevel="0" collapsed="false">
      <c r="B29" s="336" t="s">
        <v>16</v>
      </c>
      <c r="C29" s="346"/>
      <c r="D29" s="332" t="n">
        <v>7</v>
      </c>
      <c r="E29" s="333" t="n">
        <v>15</v>
      </c>
      <c r="F29" s="334" t="n">
        <v>0</v>
      </c>
      <c r="G29" s="345" t="n">
        <v>0</v>
      </c>
      <c r="H29" s="335" t="n">
        <v>15</v>
      </c>
      <c r="I29" s="310"/>
      <c r="J29" s="310"/>
      <c r="K29" s="310"/>
      <c r="L29" s="310"/>
      <c r="M29" s="310"/>
      <c r="N29" s="310"/>
    </row>
    <row r="30" customFormat="false" ht="15" hidden="false" customHeight="false" outlineLevel="0" collapsed="false">
      <c r="B30" s="336" t="s">
        <v>13</v>
      </c>
      <c r="C30" s="346"/>
      <c r="D30" s="332" t="n">
        <v>6</v>
      </c>
      <c r="E30" s="333" t="n">
        <v>10</v>
      </c>
      <c r="F30" s="333" t="n">
        <v>0</v>
      </c>
      <c r="G30" s="345" t="n">
        <v>1</v>
      </c>
      <c r="H30" s="335" t="n">
        <v>11</v>
      </c>
      <c r="I30" s="310"/>
      <c r="J30" s="310"/>
      <c r="K30" s="310"/>
      <c r="L30" s="310"/>
      <c r="M30" s="310"/>
      <c r="N30" s="310"/>
    </row>
    <row r="31" customFormat="false" ht="15" hidden="false" customHeight="false" outlineLevel="0" collapsed="false">
      <c r="B31" s="336" t="s">
        <v>22</v>
      </c>
      <c r="C31" s="344"/>
      <c r="D31" s="332" t="n">
        <v>5</v>
      </c>
      <c r="E31" s="333" t="n">
        <v>10</v>
      </c>
      <c r="F31" s="334" t="n">
        <v>0</v>
      </c>
      <c r="G31" s="345" t="n">
        <v>0</v>
      </c>
      <c r="H31" s="335" t="n">
        <v>10</v>
      </c>
      <c r="I31" s="310"/>
      <c r="J31" s="310"/>
      <c r="K31" s="310"/>
      <c r="L31" s="310"/>
      <c r="M31" s="310"/>
      <c r="N31" s="310"/>
    </row>
    <row r="32" customFormat="false" ht="15" hidden="false" customHeight="false" outlineLevel="0" collapsed="false">
      <c r="B32" s="336"/>
      <c r="C32" s="346"/>
      <c r="D32" s="332" t="n">
        <v>4</v>
      </c>
      <c r="E32" s="333" t="n">
        <v>7</v>
      </c>
      <c r="F32" s="333" t="n">
        <v>0</v>
      </c>
      <c r="G32" s="345" t="n">
        <v>0</v>
      </c>
      <c r="H32" s="335" t="n">
        <v>7</v>
      </c>
      <c r="I32" s="310"/>
      <c r="J32" s="310"/>
      <c r="K32" s="310"/>
      <c r="L32" s="310"/>
      <c r="M32" s="310"/>
      <c r="N32" s="310"/>
    </row>
    <row r="33" customFormat="false" ht="15" hidden="false" customHeight="false" outlineLevel="0" collapsed="false">
      <c r="B33" s="336"/>
      <c r="C33" s="346" t="s">
        <v>12</v>
      </c>
      <c r="D33" s="332" t="n">
        <v>3</v>
      </c>
      <c r="E33" s="333" t="n">
        <v>3</v>
      </c>
      <c r="F33" s="334" t="n">
        <v>0</v>
      </c>
      <c r="G33" s="345" t="n">
        <v>0</v>
      </c>
      <c r="H33" s="335" t="n">
        <v>3</v>
      </c>
      <c r="I33" s="310"/>
      <c r="J33" s="310"/>
      <c r="K33" s="310"/>
      <c r="L33" s="310"/>
      <c r="M33" s="310"/>
      <c r="N33" s="310"/>
    </row>
    <row r="34" customFormat="false" ht="15" hidden="false" customHeight="false" outlineLevel="0" collapsed="false">
      <c r="B34" s="336"/>
      <c r="C34" s="346"/>
      <c r="D34" s="332" t="n">
        <v>2</v>
      </c>
      <c r="E34" s="333" t="n">
        <v>20</v>
      </c>
      <c r="F34" s="333" t="n">
        <v>0</v>
      </c>
      <c r="G34" s="345" t="n">
        <v>0</v>
      </c>
      <c r="H34" s="335" t="n">
        <v>20</v>
      </c>
      <c r="I34" s="310"/>
      <c r="J34" s="310"/>
      <c r="K34" s="310"/>
      <c r="L34" s="310"/>
      <c r="M34" s="310"/>
      <c r="N34" s="310"/>
    </row>
    <row r="35" customFormat="false" ht="15" hidden="false" customHeight="false" outlineLevel="0" collapsed="false">
      <c r="B35" s="338"/>
      <c r="C35" s="347"/>
      <c r="D35" s="330" t="n">
        <v>1</v>
      </c>
      <c r="E35" s="333" t="n">
        <v>16</v>
      </c>
      <c r="F35" s="334" t="n">
        <v>1</v>
      </c>
      <c r="G35" s="345" t="n">
        <v>0</v>
      </c>
      <c r="H35" s="335" t="n">
        <v>17</v>
      </c>
      <c r="I35" s="310"/>
      <c r="J35" s="310"/>
      <c r="K35" s="310"/>
      <c r="L35" s="310"/>
      <c r="M35" s="310"/>
      <c r="N35" s="310"/>
    </row>
    <row r="36" customFormat="false" ht="15" hidden="false" customHeight="false" outlineLevel="0" collapsed="false">
      <c r="B36" s="340" t="s">
        <v>23</v>
      </c>
      <c r="C36" s="341"/>
      <c r="D36" s="342"/>
      <c r="E36" s="343" t="n">
        <v>407</v>
      </c>
      <c r="F36" s="343" t="n">
        <v>2</v>
      </c>
      <c r="G36" s="343" t="n">
        <v>9</v>
      </c>
      <c r="H36" s="343" t="n">
        <v>418</v>
      </c>
      <c r="I36" s="310"/>
      <c r="J36" s="310"/>
      <c r="K36" s="310"/>
      <c r="L36" s="310"/>
      <c r="M36" s="310"/>
      <c r="N36" s="310"/>
    </row>
    <row r="37" customFormat="false" ht="12.75" hidden="false" customHeight="true" outlineLevel="0" collapsed="false">
      <c r="B37" s="330"/>
      <c r="C37" s="330"/>
      <c r="D37" s="332" t="n">
        <v>13</v>
      </c>
      <c r="E37" s="333" t="n">
        <v>8</v>
      </c>
      <c r="F37" s="333" t="n">
        <v>0</v>
      </c>
      <c r="G37" s="345" t="n">
        <v>0</v>
      </c>
      <c r="H37" s="335" t="n">
        <v>8</v>
      </c>
      <c r="I37" s="310"/>
      <c r="J37" s="310"/>
      <c r="K37" s="310"/>
      <c r="L37" s="310"/>
      <c r="M37" s="310"/>
      <c r="N37" s="310"/>
    </row>
    <row r="38" customFormat="false" ht="15" hidden="false" customHeight="false" outlineLevel="0" collapsed="false">
      <c r="B38" s="336" t="s">
        <v>12</v>
      </c>
      <c r="C38" s="346" t="s">
        <v>13</v>
      </c>
      <c r="D38" s="332" t="n">
        <v>12</v>
      </c>
      <c r="E38" s="333" t="n">
        <v>0</v>
      </c>
      <c r="F38" s="333" t="n">
        <v>0</v>
      </c>
      <c r="G38" s="345" t="n">
        <v>0</v>
      </c>
      <c r="H38" s="335" t="n">
        <v>0</v>
      </c>
      <c r="I38" s="310"/>
      <c r="J38" s="310"/>
      <c r="K38" s="310"/>
      <c r="L38" s="310"/>
      <c r="M38" s="310"/>
      <c r="N38" s="310"/>
    </row>
    <row r="39" customFormat="false" ht="15" hidden="false" customHeight="false" outlineLevel="0" collapsed="false">
      <c r="B39" s="336" t="s">
        <v>24</v>
      </c>
      <c r="C39" s="338"/>
      <c r="D39" s="332" t="n">
        <v>11</v>
      </c>
      <c r="E39" s="333" t="n">
        <v>0</v>
      </c>
      <c r="F39" s="333" t="n">
        <v>0</v>
      </c>
      <c r="G39" s="345" t="n">
        <v>0</v>
      </c>
      <c r="H39" s="335" t="n">
        <v>0</v>
      </c>
      <c r="I39" s="310"/>
      <c r="J39" s="310"/>
      <c r="K39" s="310"/>
      <c r="L39" s="310"/>
      <c r="M39" s="310"/>
      <c r="N39" s="310"/>
    </row>
    <row r="40" customFormat="false" ht="15" hidden="false" customHeight="false" outlineLevel="0" collapsed="false">
      <c r="B40" s="336" t="s">
        <v>25</v>
      </c>
      <c r="C40" s="346"/>
      <c r="D40" s="332" t="n">
        <v>10</v>
      </c>
      <c r="E40" s="333" t="n">
        <v>0</v>
      </c>
      <c r="F40" s="333" t="n">
        <v>0</v>
      </c>
      <c r="G40" s="345" t="n">
        <v>0</v>
      </c>
      <c r="H40" s="335" t="n">
        <v>0</v>
      </c>
      <c r="I40" s="310"/>
      <c r="J40" s="310"/>
      <c r="K40" s="310"/>
      <c r="L40" s="310"/>
      <c r="M40" s="310"/>
      <c r="N40" s="310"/>
    </row>
    <row r="41" customFormat="false" ht="15" hidden="false" customHeight="false" outlineLevel="0" collapsed="false">
      <c r="B41" s="336" t="s">
        <v>16</v>
      </c>
      <c r="C41" s="346"/>
      <c r="D41" s="332" t="n">
        <v>9</v>
      </c>
      <c r="E41" s="333" t="n">
        <v>0</v>
      </c>
      <c r="F41" s="333" t="n">
        <v>0</v>
      </c>
      <c r="G41" s="345" t="n">
        <v>0</v>
      </c>
      <c r="H41" s="335" t="n">
        <v>0</v>
      </c>
      <c r="I41" s="310"/>
      <c r="J41" s="310"/>
      <c r="K41" s="310"/>
      <c r="L41" s="310"/>
      <c r="M41" s="310"/>
      <c r="N41" s="310"/>
    </row>
    <row r="42" customFormat="false" ht="15" hidden="false" customHeight="false" outlineLevel="0" collapsed="false">
      <c r="B42" s="336" t="s">
        <v>15</v>
      </c>
      <c r="C42" s="346" t="s">
        <v>17</v>
      </c>
      <c r="D42" s="332" t="n">
        <v>8</v>
      </c>
      <c r="E42" s="333" t="n">
        <v>0</v>
      </c>
      <c r="F42" s="333" t="n">
        <v>0</v>
      </c>
      <c r="G42" s="345" t="n">
        <v>0</v>
      </c>
      <c r="H42" s="335" t="n">
        <v>0</v>
      </c>
      <c r="I42" s="310"/>
      <c r="J42" s="310"/>
      <c r="K42" s="310"/>
      <c r="L42" s="310"/>
      <c r="M42" s="310"/>
      <c r="N42" s="310"/>
    </row>
    <row r="43" customFormat="false" ht="15" hidden="false" customHeight="false" outlineLevel="0" collapsed="false">
      <c r="B43" s="336" t="s">
        <v>16</v>
      </c>
      <c r="C43" s="346"/>
      <c r="D43" s="332" t="n">
        <v>7</v>
      </c>
      <c r="E43" s="333" t="n">
        <v>0</v>
      </c>
      <c r="F43" s="333" t="n">
        <v>0</v>
      </c>
      <c r="G43" s="345" t="n">
        <v>0</v>
      </c>
      <c r="H43" s="335" t="n">
        <v>0</v>
      </c>
      <c r="I43" s="310"/>
      <c r="J43" s="310"/>
      <c r="K43" s="310"/>
      <c r="L43" s="310"/>
      <c r="M43" s="310"/>
      <c r="N43" s="310"/>
    </row>
    <row r="44" customFormat="false" ht="15" hidden="false" customHeight="false" outlineLevel="0" collapsed="false">
      <c r="B44" s="336" t="s">
        <v>12</v>
      </c>
      <c r="C44" s="346"/>
      <c r="D44" s="332" t="n">
        <v>6</v>
      </c>
      <c r="E44" s="333" t="n">
        <v>0</v>
      </c>
      <c r="F44" s="333" t="n">
        <v>0</v>
      </c>
      <c r="G44" s="345" t="n">
        <v>0</v>
      </c>
      <c r="H44" s="335" t="n">
        <v>0</v>
      </c>
      <c r="I44" s="310"/>
      <c r="J44" s="310"/>
      <c r="K44" s="310"/>
      <c r="L44" s="310"/>
      <c r="M44" s="310"/>
      <c r="N44" s="310"/>
    </row>
    <row r="45" customFormat="false" ht="15" hidden="false" customHeight="false" outlineLevel="0" collapsed="false">
      <c r="B45" s="336" t="s">
        <v>26</v>
      </c>
      <c r="C45" s="330"/>
      <c r="D45" s="332" t="n">
        <v>5</v>
      </c>
      <c r="E45" s="333" t="n">
        <v>0</v>
      </c>
      <c r="F45" s="333" t="n">
        <v>0</v>
      </c>
      <c r="G45" s="345" t="n">
        <v>0</v>
      </c>
      <c r="H45" s="335" t="n">
        <v>0</v>
      </c>
      <c r="I45" s="310"/>
      <c r="J45" s="310"/>
      <c r="K45" s="310"/>
      <c r="L45" s="310"/>
      <c r="M45" s="310"/>
      <c r="N45" s="310"/>
    </row>
    <row r="46" customFormat="false" ht="15" hidden="false" customHeight="false" outlineLevel="0" collapsed="false">
      <c r="B46" s="336"/>
      <c r="C46" s="346"/>
      <c r="D46" s="332" t="n">
        <v>4</v>
      </c>
      <c r="E46" s="333" t="n">
        <v>0</v>
      </c>
      <c r="F46" s="333" t="n">
        <v>0</v>
      </c>
      <c r="G46" s="345" t="n">
        <v>0</v>
      </c>
      <c r="H46" s="335" t="n">
        <v>0</v>
      </c>
      <c r="I46" s="310"/>
      <c r="J46" s="310"/>
      <c r="K46" s="310"/>
      <c r="L46" s="310"/>
      <c r="M46" s="310"/>
      <c r="N46" s="310"/>
    </row>
    <row r="47" customFormat="false" ht="15" hidden="false" customHeight="false" outlineLevel="0" collapsed="false">
      <c r="B47" s="336"/>
      <c r="C47" s="346" t="s">
        <v>12</v>
      </c>
      <c r="D47" s="332" t="n">
        <v>3</v>
      </c>
      <c r="E47" s="333" t="n">
        <v>0</v>
      </c>
      <c r="F47" s="333" t="n">
        <v>0</v>
      </c>
      <c r="G47" s="345" t="n">
        <v>0</v>
      </c>
      <c r="H47" s="335" t="n">
        <v>0</v>
      </c>
      <c r="I47" s="310"/>
      <c r="J47" s="310"/>
      <c r="K47" s="310"/>
      <c r="L47" s="310"/>
      <c r="M47" s="310"/>
      <c r="N47" s="310"/>
    </row>
    <row r="48" customFormat="false" ht="15" hidden="false" customHeight="false" outlineLevel="0" collapsed="false">
      <c r="B48" s="336"/>
      <c r="C48" s="346"/>
      <c r="D48" s="332" t="n">
        <v>2</v>
      </c>
      <c r="E48" s="333" t="n">
        <v>0</v>
      </c>
      <c r="F48" s="333" t="n">
        <v>0</v>
      </c>
      <c r="G48" s="345" t="n">
        <v>0</v>
      </c>
      <c r="H48" s="335" t="n">
        <v>0</v>
      </c>
      <c r="I48" s="310"/>
      <c r="J48" s="310"/>
      <c r="K48" s="310"/>
      <c r="L48" s="310"/>
      <c r="M48" s="310"/>
      <c r="N48" s="310"/>
    </row>
    <row r="49" customFormat="false" ht="15" hidden="false" customHeight="false" outlineLevel="0" collapsed="false">
      <c r="B49" s="338"/>
      <c r="C49" s="346"/>
      <c r="D49" s="330" t="n">
        <v>1</v>
      </c>
      <c r="E49" s="333" t="n">
        <v>0</v>
      </c>
      <c r="F49" s="333" t="n">
        <v>0</v>
      </c>
      <c r="G49" s="334" t="n">
        <v>0</v>
      </c>
      <c r="H49" s="335" t="n">
        <v>0</v>
      </c>
      <c r="I49" s="310"/>
      <c r="J49" s="310"/>
      <c r="K49" s="310"/>
      <c r="L49" s="310"/>
      <c r="M49" s="310"/>
      <c r="N49" s="310"/>
    </row>
    <row r="50" customFormat="false" ht="15" hidden="false" customHeight="false" outlineLevel="0" collapsed="false">
      <c r="B50" s="332" t="s">
        <v>27</v>
      </c>
      <c r="C50" s="332"/>
      <c r="D50" s="332"/>
      <c r="E50" s="343" t="n">
        <v>8</v>
      </c>
      <c r="F50" s="343" t="n">
        <v>0</v>
      </c>
      <c r="G50" s="343" t="n">
        <v>0</v>
      </c>
      <c r="H50" s="343" t="n">
        <v>8</v>
      </c>
      <c r="I50" s="310"/>
      <c r="J50" s="310"/>
      <c r="K50" s="310"/>
      <c r="L50" s="310"/>
      <c r="M50" s="310"/>
      <c r="N50" s="310"/>
    </row>
    <row r="51" customFormat="false" ht="12.75" hidden="false" customHeight="true" outlineLevel="0" collapsed="false">
      <c r="B51" s="348" t="s">
        <v>28</v>
      </c>
      <c r="C51" s="348"/>
      <c r="D51" s="348"/>
      <c r="E51" s="349" t="n">
        <v>765</v>
      </c>
      <c r="F51" s="349" t="n">
        <v>3</v>
      </c>
      <c r="G51" s="349" t="n">
        <v>22</v>
      </c>
      <c r="H51" s="349" t="n">
        <v>790</v>
      </c>
      <c r="I51" s="310"/>
      <c r="J51" s="310"/>
      <c r="K51" s="310"/>
      <c r="L51" s="310"/>
      <c r="M51" s="310"/>
      <c r="N51" s="310"/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204" t="s">
        <v>0</v>
      </c>
      <c r="C1" s="205"/>
      <c r="D1" s="205"/>
      <c r="E1" s="205"/>
      <c r="F1" s="205"/>
      <c r="G1" s="206"/>
      <c r="H1" s="207"/>
      <c r="J1" s="48"/>
      <c r="K1" s="48"/>
      <c r="L1" s="48"/>
      <c r="M1" s="48"/>
      <c r="N1" s="48"/>
    </row>
    <row r="2" customFormat="false" ht="15" hidden="false" customHeight="false" outlineLevel="0" collapsed="false">
      <c r="B2" s="208" t="s">
        <v>35</v>
      </c>
      <c r="C2" s="209"/>
      <c r="D2" s="209"/>
      <c r="E2" s="94" t="s">
        <v>61</v>
      </c>
      <c r="F2" s="209"/>
      <c r="G2" s="209"/>
      <c r="H2" s="210"/>
      <c r="J2" s="48"/>
      <c r="K2" s="48"/>
      <c r="L2" s="48"/>
      <c r="M2" s="48"/>
      <c r="N2" s="48"/>
    </row>
    <row r="3" customFormat="false" ht="12.75" hidden="false" customHeight="false" outlineLevel="0" collapsed="false">
      <c r="B3" s="208" t="s">
        <v>30</v>
      </c>
      <c r="C3" s="52" t="s">
        <v>37</v>
      </c>
      <c r="D3" s="52"/>
      <c r="E3" s="52"/>
      <c r="F3" s="211"/>
      <c r="G3" s="212"/>
      <c r="H3" s="213"/>
    </row>
    <row r="4" customFormat="false" ht="12.75" hidden="false" customHeight="false" outlineLevel="0" collapsed="false">
      <c r="B4" s="214" t="s">
        <v>32</v>
      </c>
      <c r="C4" s="215"/>
      <c r="D4" s="58" t="n">
        <v>44926</v>
      </c>
      <c r="E4" s="216"/>
      <c r="F4" s="216"/>
      <c r="G4" s="217"/>
      <c r="H4" s="218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219" t="s">
        <v>6</v>
      </c>
      <c r="C7" s="219"/>
      <c r="D7" s="219"/>
      <c r="E7" s="219" t="s">
        <v>7</v>
      </c>
      <c r="F7" s="219"/>
      <c r="G7" s="219"/>
      <c r="H7" s="219"/>
    </row>
    <row r="8" customFormat="false" ht="12.75" hidden="false" customHeight="true" outlineLevel="0" collapsed="false">
      <c r="B8" s="219"/>
      <c r="C8" s="219"/>
      <c r="D8" s="219"/>
      <c r="E8" s="219" t="s">
        <v>8</v>
      </c>
      <c r="F8" s="219" t="s">
        <v>9</v>
      </c>
      <c r="G8" s="219" t="s">
        <v>10</v>
      </c>
      <c r="H8" s="219" t="s">
        <v>11</v>
      </c>
    </row>
    <row r="9" customFormat="false" ht="12.75" hidden="false" customHeight="false" outlineLevel="0" collapsed="false">
      <c r="B9" s="220"/>
      <c r="C9" s="221"/>
      <c r="D9" s="222" t="n">
        <v>13</v>
      </c>
      <c r="E9" s="107" t="n">
        <v>110</v>
      </c>
      <c r="F9" s="96" t="n">
        <v>0</v>
      </c>
      <c r="G9" s="95" t="n">
        <v>6</v>
      </c>
      <c r="H9" s="71" t="n">
        <f aca="false">E9+F9+G9</f>
        <v>116</v>
      </c>
    </row>
    <row r="10" customFormat="false" ht="12.75" hidden="false" customHeight="false" outlineLevel="0" collapsed="false">
      <c r="B10" s="224" t="s">
        <v>12</v>
      </c>
      <c r="C10" s="221" t="s">
        <v>13</v>
      </c>
      <c r="D10" s="222" t="n">
        <v>12</v>
      </c>
      <c r="E10" s="107" t="n">
        <v>16</v>
      </c>
      <c r="F10" s="95" t="n">
        <v>0</v>
      </c>
      <c r="G10" s="95" t="n">
        <v>0</v>
      </c>
      <c r="H10" s="71" t="n">
        <f aca="false">E10+F10+G10</f>
        <v>16</v>
      </c>
    </row>
    <row r="11" customFormat="false" ht="12.75" hidden="false" customHeight="false" outlineLevel="0" collapsed="false">
      <c r="B11" s="224" t="s">
        <v>14</v>
      </c>
      <c r="C11" s="221"/>
      <c r="D11" s="222" t="n">
        <v>11</v>
      </c>
      <c r="E11" s="107" t="n">
        <v>10</v>
      </c>
      <c r="F11" s="96" t="n">
        <v>0</v>
      </c>
      <c r="G11" s="95" t="n">
        <v>0</v>
      </c>
      <c r="H11" s="71" t="n">
        <f aca="false">E11+F11+G11</f>
        <v>10</v>
      </c>
    </row>
    <row r="12" customFormat="false" ht="12.75" hidden="false" customHeight="false" outlineLevel="0" collapsed="false">
      <c r="B12" s="224" t="s">
        <v>12</v>
      </c>
      <c r="C12" s="225"/>
      <c r="D12" s="222" t="n">
        <v>10</v>
      </c>
      <c r="E12" s="107" t="n">
        <v>12</v>
      </c>
      <c r="F12" s="95" t="n">
        <v>1</v>
      </c>
      <c r="G12" s="95" t="n">
        <v>0</v>
      </c>
      <c r="H12" s="71" t="n">
        <f aca="false">E12+F12+G12</f>
        <v>13</v>
      </c>
    </row>
    <row r="13" customFormat="false" ht="12.75" hidden="false" customHeight="false" outlineLevel="0" collapsed="false">
      <c r="B13" s="224" t="s">
        <v>15</v>
      </c>
      <c r="C13" s="221"/>
      <c r="D13" s="222" t="n">
        <v>9</v>
      </c>
      <c r="E13" s="107" t="n">
        <v>10</v>
      </c>
      <c r="F13" s="96" t="n">
        <v>0</v>
      </c>
      <c r="G13" s="95" t="n">
        <v>0</v>
      </c>
      <c r="H13" s="71" t="n">
        <f aca="false">E13+F13+G13</f>
        <v>10</v>
      </c>
    </row>
    <row r="14" customFormat="false" ht="12.75" hidden="false" customHeight="false" outlineLevel="0" collapsed="false">
      <c r="B14" s="224" t="s">
        <v>16</v>
      </c>
      <c r="C14" s="221" t="s">
        <v>17</v>
      </c>
      <c r="D14" s="222" t="n">
        <v>8</v>
      </c>
      <c r="E14" s="107" t="n">
        <v>3</v>
      </c>
      <c r="F14" s="95" t="n">
        <v>0</v>
      </c>
      <c r="G14" s="95" t="n">
        <v>1</v>
      </c>
      <c r="H14" s="71" t="n">
        <f aca="false">E14+F14+G14</f>
        <v>4</v>
      </c>
    </row>
    <row r="15" customFormat="false" ht="12.75" hidden="false" customHeight="false" outlineLevel="0" collapsed="false">
      <c r="B15" s="224" t="s">
        <v>18</v>
      </c>
      <c r="C15" s="221"/>
      <c r="D15" s="222" t="n">
        <v>7</v>
      </c>
      <c r="E15" s="107" t="n">
        <v>0</v>
      </c>
      <c r="F15" s="96" t="n">
        <v>0</v>
      </c>
      <c r="G15" s="95" t="n">
        <v>0</v>
      </c>
      <c r="H15" s="71" t="n">
        <f aca="false">E15+F15+G15</f>
        <v>0</v>
      </c>
    </row>
    <row r="16" customFormat="false" ht="12.75" hidden="false" customHeight="false" outlineLevel="0" collapsed="false">
      <c r="B16" s="224" t="s">
        <v>19</v>
      </c>
      <c r="C16" s="221"/>
      <c r="D16" s="222" t="n">
        <v>6</v>
      </c>
      <c r="E16" s="107" t="n">
        <v>1</v>
      </c>
      <c r="F16" s="95" t="n">
        <v>0</v>
      </c>
      <c r="G16" s="95" t="n">
        <v>0</v>
      </c>
      <c r="H16" s="71" t="n">
        <f aca="false">E16+F16+G16</f>
        <v>1</v>
      </c>
    </row>
    <row r="17" customFormat="false" ht="12.75" hidden="false" customHeight="false" outlineLevel="0" collapsed="false">
      <c r="B17" s="224" t="s">
        <v>12</v>
      </c>
      <c r="C17" s="225"/>
      <c r="D17" s="222" t="n">
        <v>5</v>
      </c>
      <c r="E17" s="107" t="n">
        <v>4</v>
      </c>
      <c r="F17" s="96" t="n">
        <v>1</v>
      </c>
      <c r="G17" s="95" t="n">
        <v>1</v>
      </c>
      <c r="H17" s="71" t="n">
        <f aca="false">E17+F17+G17</f>
        <v>6</v>
      </c>
      <c r="L17" s="74"/>
    </row>
    <row r="18" customFormat="false" ht="12.75" hidden="false" customHeight="false" outlineLevel="0" collapsed="false">
      <c r="B18" s="224"/>
      <c r="C18" s="221"/>
      <c r="D18" s="222" t="n">
        <v>4</v>
      </c>
      <c r="E18" s="107" t="n">
        <v>3</v>
      </c>
      <c r="F18" s="95" t="n">
        <v>0</v>
      </c>
      <c r="G18" s="95" t="n">
        <v>0</v>
      </c>
      <c r="H18" s="71" t="n">
        <f aca="false">E18+F18+G18</f>
        <v>3</v>
      </c>
    </row>
    <row r="19" customFormat="false" ht="12.75" hidden="false" customHeight="false" outlineLevel="0" collapsed="false">
      <c r="B19" s="224"/>
      <c r="C19" s="221" t="s">
        <v>12</v>
      </c>
      <c r="D19" s="222" t="n">
        <v>3</v>
      </c>
      <c r="E19" s="107" t="n">
        <v>0</v>
      </c>
      <c r="F19" s="96" t="n">
        <v>0</v>
      </c>
      <c r="G19" s="95" t="n">
        <v>0</v>
      </c>
      <c r="H19" s="71" t="n">
        <f aca="false">E19+F19+G19</f>
        <v>0</v>
      </c>
    </row>
    <row r="20" customFormat="false" ht="12.75" hidden="false" customHeight="false" outlineLevel="0" collapsed="false">
      <c r="B20" s="224"/>
      <c r="C20" s="221"/>
      <c r="D20" s="222" t="n">
        <v>2</v>
      </c>
      <c r="E20" s="107" t="n">
        <v>7</v>
      </c>
      <c r="F20" s="95" t="n">
        <v>0</v>
      </c>
      <c r="G20" s="95" t="n">
        <v>0</v>
      </c>
      <c r="H20" s="71" t="n">
        <f aca="false">E20+F20+G20</f>
        <v>7</v>
      </c>
    </row>
    <row r="21" customFormat="false" ht="12.75" hidden="false" customHeight="false" outlineLevel="0" collapsed="false">
      <c r="B21" s="226"/>
      <c r="C21" s="227"/>
      <c r="D21" s="220" t="n">
        <v>1</v>
      </c>
      <c r="E21" s="107" t="n">
        <v>13</v>
      </c>
      <c r="F21" s="96" t="n">
        <v>0</v>
      </c>
      <c r="G21" s="95" t="n">
        <v>0</v>
      </c>
      <c r="H21" s="71" t="n">
        <f aca="false">E21+F21+G21</f>
        <v>13</v>
      </c>
    </row>
    <row r="22" customFormat="false" ht="15" hidden="false" customHeight="true" outlineLevel="0" collapsed="false">
      <c r="B22" s="228" t="s">
        <v>20</v>
      </c>
      <c r="C22" s="229"/>
      <c r="D22" s="230"/>
      <c r="E22" s="81" t="n">
        <f aca="false">SUM(E9:E21)</f>
        <v>189</v>
      </c>
      <c r="F22" s="81" t="n">
        <f aca="false">SUM(F9:F21)</f>
        <v>2</v>
      </c>
      <c r="G22" s="81" t="n">
        <f aca="false">SUM(G9:G21)</f>
        <v>8</v>
      </c>
      <c r="H22" s="81" t="n">
        <f aca="false">SUM(H9:H21)</f>
        <v>199</v>
      </c>
    </row>
    <row r="23" customFormat="false" ht="12.75" hidden="false" customHeight="false" outlineLevel="0" collapsed="false">
      <c r="B23" s="220"/>
      <c r="C23" s="231"/>
      <c r="D23" s="222" t="n">
        <v>13</v>
      </c>
      <c r="E23" s="107" t="n">
        <v>224</v>
      </c>
      <c r="F23" s="96" t="n">
        <v>0</v>
      </c>
      <c r="G23" s="97" t="n">
        <v>11</v>
      </c>
      <c r="H23" s="71" t="n">
        <f aca="false">E23+F23+G23</f>
        <v>235</v>
      </c>
    </row>
    <row r="24" customFormat="false" ht="12.75" hidden="false" customHeight="false" outlineLevel="0" collapsed="false">
      <c r="B24" s="224"/>
      <c r="C24" s="232" t="s">
        <v>13</v>
      </c>
      <c r="D24" s="222" t="n">
        <v>12</v>
      </c>
      <c r="E24" s="107" t="n">
        <v>11</v>
      </c>
      <c r="F24" s="95" t="n">
        <v>0</v>
      </c>
      <c r="G24" s="97" t="n">
        <v>0</v>
      </c>
      <c r="H24" s="71" t="n">
        <f aca="false">E24+F24+G24</f>
        <v>11</v>
      </c>
    </row>
    <row r="25" customFormat="false" ht="12.75" hidden="false" customHeight="false" outlineLevel="0" collapsed="false">
      <c r="B25" s="224" t="s">
        <v>19</v>
      </c>
      <c r="C25" s="232"/>
      <c r="D25" s="222" t="n">
        <v>11</v>
      </c>
      <c r="E25" s="107" t="n">
        <v>14</v>
      </c>
      <c r="F25" s="96" t="n">
        <v>0</v>
      </c>
      <c r="G25" s="97" t="n">
        <v>0</v>
      </c>
      <c r="H25" s="71" t="n">
        <f aca="false">E25+F25+G25</f>
        <v>14</v>
      </c>
    </row>
    <row r="26" customFormat="false" ht="12.75" hidden="false" customHeight="false" outlineLevel="0" collapsed="false">
      <c r="B26" s="224" t="s">
        <v>21</v>
      </c>
      <c r="C26" s="231"/>
      <c r="D26" s="222" t="n">
        <v>10</v>
      </c>
      <c r="E26" s="107" t="n">
        <v>12</v>
      </c>
      <c r="F26" s="95" t="n">
        <v>0</v>
      </c>
      <c r="G26" s="97" t="n">
        <v>0</v>
      </c>
      <c r="H26" s="71" t="n">
        <f aca="false">E26+F26+G26</f>
        <v>12</v>
      </c>
    </row>
    <row r="27" customFormat="false" ht="12.75" hidden="false" customHeight="false" outlineLevel="0" collapsed="false">
      <c r="B27" s="224" t="s">
        <v>13</v>
      </c>
      <c r="C27" s="232"/>
      <c r="D27" s="222" t="n">
        <v>9</v>
      </c>
      <c r="E27" s="107" t="n">
        <v>10</v>
      </c>
      <c r="F27" s="96" t="n">
        <v>0</v>
      </c>
      <c r="G27" s="97" t="n">
        <v>0</v>
      </c>
      <c r="H27" s="71" t="n">
        <f aca="false">E27+F27+G27</f>
        <v>10</v>
      </c>
    </row>
    <row r="28" customFormat="false" ht="12.75" hidden="false" customHeight="false" outlineLevel="0" collapsed="false">
      <c r="B28" s="224" t="s">
        <v>14</v>
      </c>
      <c r="C28" s="232" t="s">
        <v>17</v>
      </c>
      <c r="D28" s="222" t="n">
        <v>8</v>
      </c>
      <c r="E28" s="107" t="n">
        <v>10</v>
      </c>
      <c r="F28" s="95" t="n">
        <v>0</v>
      </c>
      <c r="G28" s="97" t="n">
        <v>0</v>
      </c>
      <c r="H28" s="71" t="n">
        <f aca="false">E28+F28+G28</f>
        <v>10</v>
      </c>
      <c r="O28" s="43" t="n">
        <v>1</v>
      </c>
    </row>
    <row r="29" customFormat="false" ht="12.75" hidden="false" customHeight="false" outlineLevel="0" collapsed="false">
      <c r="B29" s="224" t="s">
        <v>16</v>
      </c>
      <c r="C29" s="232"/>
      <c r="D29" s="222" t="n">
        <v>7</v>
      </c>
      <c r="E29" s="107" t="n">
        <v>0</v>
      </c>
      <c r="F29" s="96" t="n">
        <v>0</v>
      </c>
      <c r="G29" s="97" t="n">
        <v>0</v>
      </c>
      <c r="H29" s="71" t="n">
        <f aca="false">E29+F29+G29</f>
        <v>0</v>
      </c>
    </row>
    <row r="30" customFormat="false" ht="12.75" hidden="false" customHeight="false" outlineLevel="0" collapsed="false">
      <c r="B30" s="224" t="s">
        <v>13</v>
      </c>
      <c r="C30" s="232"/>
      <c r="D30" s="222" t="n">
        <v>6</v>
      </c>
      <c r="E30" s="107" t="n">
        <v>0</v>
      </c>
      <c r="F30" s="95" t="n">
        <v>0</v>
      </c>
      <c r="G30" s="97" t="n">
        <v>0</v>
      </c>
      <c r="H30" s="71" t="n">
        <f aca="false">E30+F30+G30</f>
        <v>0</v>
      </c>
    </row>
    <row r="31" customFormat="false" ht="12.75" hidden="false" customHeight="false" outlineLevel="0" collapsed="false">
      <c r="B31" s="224" t="s">
        <v>22</v>
      </c>
      <c r="C31" s="231"/>
      <c r="D31" s="222" t="n">
        <v>5</v>
      </c>
      <c r="E31" s="107" t="n">
        <v>3</v>
      </c>
      <c r="F31" s="96" t="n">
        <v>0</v>
      </c>
      <c r="G31" s="97" t="n">
        <v>0</v>
      </c>
      <c r="H31" s="71" t="n">
        <f aca="false">E31+F31+G31</f>
        <v>3</v>
      </c>
    </row>
    <row r="32" customFormat="false" ht="12.75" hidden="false" customHeight="false" outlineLevel="0" collapsed="false">
      <c r="B32" s="224"/>
      <c r="C32" s="232"/>
      <c r="D32" s="222" t="n">
        <v>4</v>
      </c>
      <c r="E32" s="107" t="n">
        <v>4</v>
      </c>
      <c r="F32" s="95" t="n">
        <v>0</v>
      </c>
      <c r="G32" s="97" t="n">
        <v>0</v>
      </c>
      <c r="H32" s="71" t="n">
        <f aca="false">E32+F32+G32</f>
        <v>4</v>
      </c>
    </row>
    <row r="33" customFormat="false" ht="12.75" hidden="false" customHeight="false" outlineLevel="0" collapsed="false">
      <c r="B33" s="224"/>
      <c r="C33" s="232" t="s">
        <v>12</v>
      </c>
      <c r="D33" s="222" t="n">
        <v>3</v>
      </c>
      <c r="E33" s="107" t="n">
        <v>0</v>
      </c>
      <c r="F33" s="96" t="n">
        <v>0</v>
      </c>
      <c r="G33" s="97" t="n">
        <v>0</v>
      </c>
      <c r="H33" s="71" t="n">
        <f aca="false">E33+F33+G33</f>
        <v>0</v>
      </c>
    </row>
    <row r="34" customFormat="false" ht="12.75" hidden="false" customHeight="false" outlineLevel="0" collapsed="false">
      <c r="B34" s="224"/>
      <c r="C34" s="232"/>
      <c r="D34" s="222" t="n">
        <v>2</v>
      </c>
      <c r="E34" s="107" t="n">
        <v>7</v>
      </c>
      <c r="F34" s="95" t="n">
        <v>0</v>
      </c>
      <c r="G34" s="97" t="n">
        <v>0</v>
      </c>
      <c r="H34" s="71" t="n">
        <f aca="false">E34+F34+G34</f>
        <v>7</v>
      </c>
    </row>
    <row r="35" customFormat="false" ht="12.75" hidden="false" customHeight="false" outlineLevel="0" collapsed="false">
      <c r="B35" s="226"/>
      <c r="C35" s="233"/>
      <c r="D35" s="220" t="n">
        <v>1</v>
      </c>
      <c r="E35" s="107" t="n">
        <v>29</v>
      </c>
      <c r="F35" s="96" t="n">
        <v>0</v>
      </c>
      <c r="G35" s="97" t="n">
        <v>0</v>
      </c>
      <c r="H35" s="71" t="n">
        <f aca="false">E35+F35+G35</f>
        <v>29</v>
      </c>
    </row>
    <row r="36" customFormat="false" ht="12.75" hidden="false" customHeight="false" outlineLevel="0" collapsed="false">
      <c r="B36" s="228" t="s">
        <v>23</v>
      </c>
      <c r="C36" s="229"/>
      <c r="D36" s="230"/>
      <c r="E36" s="81" t="n">
        <f aca="false">SUM(E23:E35)</f>
        <v>324</v>
      </c>
      <c r="F36" s="81" t="n">
        <f aca="false">SUM(F23:F35)</f>
        <v>0</v>
      </c>
      <c r="G36" s="81" t="n">
        <f aca="false">SUM(G23:G35)</f>
        <v>11</v>
      </c>
      <c r="H36" s="81" t="n">
        <f aca="false">SUM(H23:H35)</f>
        <v>335</v>
      </c>
    </row>
    <row r="37" customFormat="false" ht="12.75" hidden="false" customHeight="true" outlineLevel="0" collapsed="false">
      <c r="B37" s="220"/>
      <c r="C37" s="220"/>
      <c r="D37" s="222" t="n">
        <v>13</v>
      </c>
      <c r="E37" s="95" t="n">
        <v>2</v>
      </c>
      <c r="F37" s="95" t="n">
        <v>0</v>
      </c>
      <c r="G37" s="97" t="n">
        <v>0</v>
      </c>
      <c r="H37" s="71" t="n">
        <f aca="false">E37+F37+G37</f>
        <v>2</v>
      </c>
    </row>
    <row r="38" customFormat="false" ht="12.75" hidden="false" customHeight="false" outlineLevel="0" collapsed="false">
      <c r="B38" s="224" t="s">
        <v>12</v>
      </c>
      <c r="C38" s="232" t="s">
        <v>13</v>
      </c>
      <c r="D38" s="222" t="n">
        <v>12</v>
      </c>
      <c r="E38" s="95" t="n">
        <v>0</v>
      </c>
      <c r="F38" s="95" t="n">
        <v>0</v>
      </c>
      <c r="G38" s="97" t="n">
        <v>0</v>
      </c>
      <c r="H38" s="71" t="n">
        <f aca="false">E38+F38+G38</f>
        <v>0</v>
      </c>
    </row>
    <row r="39" customFormat="false" ht="12.75" hidden="false" customHeight="false" outlineLevel="0" collapsed="false">
      <c r="B39" s="224" t="s">
        <v>24</v>
      </c>
      <c r="C39" s="226"/>
      <c r="D39" s="222" t="n">
        <v>11</v>
      </c>
      <c r="E39" s="95" t="n">
        <v>0</v>
      </c>
      <c r="F39" s="95" t="n">
        <v>0</v>
      </c>
      <c r="G39" s="97" t="n">
        <v>0</v>
      </c>
      <c r="H39" s="71" t="n">
        <f aca="false">E39+F39+G39</f>
        <v>0</v>
      </c>
    </row>
    <row r="40" customFormat="false" ht="12.75" hidden="false" customHeight="false" outlineLevel="0" collapsed="false">
      <c r="B40" s="224" t="s">
        <v>25</v>
      </c>
      <c r="C40" s="232"/>
      <c r="D40" s="222" t="n">
        <v>10</v>
      </c>
      <c r="E40" s="95" t="n">
        <v>0</v>
      </c>
      <c r="F40" s="95" t="n">
        <v>0</v>
      </c>
      <c r="G40" s="97" t="n">
        <v>0</v>
      </c>
      <c r="H40" s="71" t="n">
        <f aca="false">E40+F40+G40</f>
        <v>0</v>
      </c>
    </row>
    <row r="41" customFormat="false" ht="12.75" hidden="false" customHeight="false" outlineLevel="0" collapsed="false">
      <c r="B41" s="224" t="s">
        <v>16</v>
      </c>
      <c r="C41" s="232"/>
      <c r="D41" s="222" t="n">
        <v>9</v>
      </c>
      <c r="E41" s="95" t="n">
        <v>0</v>
      </c>
      <c r="F41" s="95" t="n">
        <v>0</v>
      </c>
      <c r="G41" s="97" t="n">
        <v>0</v>
      </c>
      <c r="H41" s="71" t="n">
        <f aca="false">E41+F41+G41</f>
        <v>0</v>
      </c>
    </row>
    <row r="42" customFormat="false" ht="12.75" hidden="false" customHeight="false" outlineLevel="0" collapsed="false">
      <c r="B42" s="224" t="s">
        <v>15</v>
      </c>
      <c r="C42" s="232" t="s">
        <v>17</v>
      </c>
      <c r="D42" s="222" t="n">
        <v>8</v>
      </c>
      <c r="E42" s="95" t="n">
        <v>0</v>
      </c>
      <c r="F42" s="95" t="n">
        <v>0</v>
      </c>
      <c r="G42" s="97" t="n">
        <v>0</v>
      </c>
      <c r="H42" s="71" t="n">
        <f aca="false">E42+F42+G42</f>
        <v>0</v>
      </c>
    </row>
    <row r="43" customFormat="false" ht="12.75" hidden="false" customHeight="false" outlineLevel="0" collapsed="false">
      <c r="B43" s="224" t="s">
        <v>16</v>
      </c>
      <c r="C43" s="232"/>
      <c r="D43" s="222" t="n">
        <v>7</v>
      </c>
      <c r="E43" s="95" t="n">
        <v>0</v>
      </c>
      <c r="F43" s="95" t="n">
        <v>0</v>
      </c>
      <c r="G43" s="97" t="n">
        <v>0</v>
      </c>
      <c r="H43" s="71" t="n">
        <f aca="false">E43+F43+G43</f>
        <v>0</v>
      </c>
    </row>
    <row r="44" customFormat="false" ht="12.75" hidden="false" customHeight="false" outlineLevel="0" collapsed="false">
      <c r="B44" s="224" t="s">
        <v>12</v>
      </c>
      <c r="C44" s="232"/>
      <c r="D44" s="222" t="n">
        <v>6</v>
      </c>
      <c r="E44" s="95" t="n">
        <v>0</v>
      </c>
      <c r="F44" s="95" t="n">
        <v>0</v>
      </c>
      <c r="G44" s="97" t="n">
        <v>0</v>
      </c>
      <c r="H44" s="71" t="n">
        <f aca="false">E44+F44+G44</f>
        <v>0</v>
      </c>
    </row>
    <row r="45" customFormat="false" ht="12.75" hidden="false" customHeight="false" outlineLevel="0" collapsed="false">
      <c r="B45" s="224" t="s">
        <v>26</v>
      </c>
      <c r="C45" s="220"/>
      <c r="D45" s="222" t="n">
        <v>5</v>
      </c>
      <c r="E45" s="95" t="n">
        <v>0</v>
      </c>
      <c r="F45" s="95" t="n">
        <v>0</v>
      </c>
      <c r="G45" s="97" t="n">
        <v>0</v>
      </c>
      <c r="H45" s="71" t="n">
        <f aca="false">E45+F45+G45</f>
        <v>0</v>
      </c>
    </row>
    <row r="46" customFormat="false" ht="12.75" hidden="false" customHeight="false" outlineLevel="0" collapsed="false">
      <c r="B46" s="224"/>
      <c r="C46" s="232"/>
      <c r="D46" s="222" t="n">
        <v>4</v>
      </c>
      <c r="E46" s="95" t="n">
        <v>0</v>
      </c>
      <c r="F46" s="95" t="n">
        <v>0</v>
      </c>
      <c r="G46" s="97" t="n">
        <v>0</v>
      </c>
      <c r="H46" s="71" t="n">
        <f aca="false">E46+F46+G46</f>
        <v>0</v>
      </c>
    </row>
    <row r="47" customFormat="false" ht="12.75" hidden="false" customHeight="false" outlineLevel="0" collapsed="false">
      <c r="B47" s="224"/>
      <c r="C47" s="232" t="s">
        <v>12</v>
      </c>
      <c r="D47" s="222" t="n">
        <v>3</v>
      </c>
      <c r="E47" s="95" t="n">
        <v>0</v>
      </c>
      <c r="F47" s="95" t="n">
        <v>0</v>
      </c>
      <c r="G47" s="97" t="n">
        <v>0</v>
      </c>
      <c r="H47" s="71" t="n">
        <f aca="false">E47+F47+G47</f>
        <v>0</v>
      </c>
    </row>
    <row r="48" customFormat="false" ht="12.75" hidden="false" customHeight="false" outlineLevel="0" collapsed="false">
      <c r="B48" s="224"/>
      <c r="C48" s="232"/>
      <c r="D48" s="222" t="n">
        <v>2</v>
      </c>
      <c r="E48" s="95" t="n">
        <v>0</v>
      </c>
      <c r="F48" s="95" t="n">
        <v>0</v>
      </c>
      <c r="G48" s="97" t="n">
        <v>0</v>
      </c>
      <c r="H48" s="71" t="n">
        <f aca="false">E48+F48+G48</f>
        <v>0</v>
      </c>
    </row>
    <row r="49" customFormat="false" ht="12.75" hidden="false" customHeight="false" outlineLevel="0" collapsed="false">
      <c r="B49" s="226"/>
      <c r="C49" s="232"/>
      <c r="D49" s="220" t="n">
        <v>1</v>
      </c>
      <c r="E49" s="95" t="n">
        <v>0</v>
      </c>
      <c r="F49" s="95" t="n">
        <v>0</v>
      </c>
      <c r="G49" s="109" t="n">
        <v>0</v>
      </c>
      <c r="H49" s="71" t="n">
        <f aca="false">E49+F49+G49</f>
        <v>0</v>
      </c>
    </row>
    <row r="50" customFormat="false" ht="12.75" hidden="false" customHeight="false" outlineLevel="0" collapsed="false">
      <c r="B50" s="222" t="s">
        <v>27</v>
      </c>
      <c r="C50" s="222"/>
      <c r="D50" s="222"/>
      <c r="E50" s="81" t="n">
        <f aca="false">SUM(E37:E49)</f>
        <v>2</v>
      </c>
      <c r="F50" s="81" t="n">
        <f aca="false">SUM(F37:F49)</f>
        <v>0</v>
      </c>
      <c r="G50" s="81" t="n">
        <f aca="false">SUM(G37:G49)</f>
        <v>0</v>
      </c>
      <c r="H50" s="81" t="n">
        <f aca="false">SUM(H37:H49)</f>
        <v>2</v>
      </c>
    </row>
    <row r="51" customFormat="false" ht="12.75" hidden="false" customHeight="true" outlineLevel="0" collapsed="false">
      <c r="B51" s="234" t="s">
        <v>28</v>
      </c>
      <c r="C51" s="234"/>
      <c r="D51" s="234"/>
      <c r="E51" s="235" t="n">
        <f aca="false">SUM(E22,E36,E50)</f>
        <v>515</v>
      </c>
      <c r="F51" s="235" t="n">
        <f aca="false">SUM(F22,F36,F50)</f>
        <v>2</v>
      </c>
      <c r="G51" s="235" t="n">
        <f aca="false">SUM(G22,G36,G50)</f>
        <v>19</v>
      </c>
      <c r="H51" s="235" t="n">
        <f aca="false">SUM(H22,H36,H50)</f>
        <v>536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44" t="s">
        <v>0</v>
      </c>
      <c r="C1" s="45"/>
      <c r="D1" s="45"/>
      <c r="E1" s="45"/>
      <c r="F1" s="45"/>
      <c r="G1" s="46"/>
      <c r="H1" s="47"/>
      <c r="J1" s="48"/>
      <c r="K1" s="48"/>
      <c r="L1" s="48"/>
      <c r="M1" s="48"/>
      <c r="N1" s="48"/>
    </row>
    <row r="2" customFormat="false" ht="15" hidden="false" customHeight="false" outlineLevel="0" collapsed="false">
      <c r="B2" s="49" t="s">
        <v>35</v>
      </c>
      <c r="C2" s="50"/>
      <c r="D2" s="50"/>
      <c r="E2" s="94" t="s">
        <v>36</v>
      </c>
      <c r="F2" s="50"/>
      <c r="G2" s="50"/>
      <c r="H2" s="51"/>
      <c r="J2" s="48"/>
      <c r="K2" s="48"/>
      <c r="L2" s="48"/>
      <c r="M2" s="48"/>
      <c r="N2" s="48"/>
    </row>
    <row r="3" customFormat="false" ht="12.75" hidden="false" customHeight="false" outlineLevel="0" collapsed="false">
      <c r="B3" s="49" t="s">
        <v>30</v>
      </c>
      <c r="C3" s="52" t="s">
        <v>37</v>
      </c>
      <c r="D3" s="52"/>
      <c r="E3" s="52"/>
      <c r="F3" s="53"/>
      <c r="G3" s="54"/>
      <c r="H3" s="55"/>
    </row>
    <row r="4" customFormat="false" ht="12.75" hidden="false" customHeight="false" outlineLevel="0" collapsed="false">
      <c r="B4" s="56" t="s">
        <v>32</v>
      </c>
      <c r="C4" s="57"/>
      <c r="D4" s="58" t="n">
        <v>44926</v>
      </c>
      <c r="E4" s="59"/>
      <c r="F4" s="59"/>
      <c r="G4" s="60"/>
      <c r="H4" s="61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65" t="s">
        <v>6</v>
      </c>
      <c r="C7" s="65"/>
      <c r="D7" s="65"/>
      <c r="E7" s="65" t="s">
        <v>7</v>
      </c>
      <c r="F7" s="65"/>
      <c r="G7" s="65"/>
      <c r="H7" s="65"/>
    </row>
    <row r="8" customFormat="false" ht="12.75" hidden="false" customHeight="true" outlineLevel="0" collapsed="false">
      <c r="B8" s="65"/>
      <c r="C8" s="65"/>
      <c r="D8" s="65"/>
      <c r="E8" s="65" t="s">
        <v>8</v>
      </c>
      <c r="F8" s="65" t="s">
        <v>9</v>
      </c>
      <c r="G8" s="65" t="s">
        <v>10</v>
      </c>
      <c r="H8" s="65" t="s">
        <v>11</v>
      </c>
    </row>
    <row r="9" customFormat="false" ht="12.75" hidden="false" customHeight="false" outlineLevel="0" collapsed="false">
      <c r="B9" s="66"/>
      <c r="C9" s="67"/>
      <c r="D9" s="68" t="n">
        <v>13</v>
      </c>
      <c r="E9" s="95" t="n">
        <v>718</v>
      </c>
      <c r="F9" s="96" t="n">
        <v>26</v>
      </c>
      <c r="G9" s="95" t="n">
        <v>5</v>
      </c>
      <c r="H9" s="71" t="n">
        <f aca="false">E9+F9+G9</f>
        <v>749</v>
      </c>
    </row>
    <row r="10" customFormat="false" ht="12.75" hidden="false" customHeight="false" outlineLevel="0" collapsed="false">
      <c r="B10" s="72" t="s">
        <v>12</v>
      </c>
      <c r="C10" s="67" t="s">
        <v>13</v>
      </c>
      <c r="D10" s="68" t="n">
        <v>12</v>
      </c>
      <c r="E10" s="95" t="n">
        <v>64</v>
      </c>
      <c r="F10" s="95" t="n">
        <v>0</v>
      </c>
      <c r="G10" s="95" t="n">
        <v>0</v>
      </c>
      <c r="H10" s="71" t="n">
        <f aca="false">E10+F10+G10</f>
        <v>64</v>
      </c>
    </row>
    <row r="11" customFormat="false" ht="12.75" hidden="false" customHeight="false" outlineLevel="0" collapsed="false">
      <c r="B11" s="72" t="s">
        <v>14</v>
      </c>
      <c r="C11" s="67"/>
      <c r="D11" s="68" t="n">
        <v>11</v>
      </c>
      <c r="E11" s="95" t="n">
        <v>120</v>
      </c>
      <c r="F11" s="96" t="n">
        <v>8</v>
      </c>
      <c r="G11" s="95" t="n">
        <v>1</v>
      </c>
      <c r="H11" s="71" t="n">
        <f aca="false">E11+F11+G11</f>
        <v>129</v>
      </c>
    </row>
    <row r="12" customFormat="false" ht="12.75" hidden="false" customHeight="false" outlineLevel="0" collapsed="false">
      <c r="B12" s="72" t="s">
        <v>12</v>
      </c>
      <c r="C12" s="73"/>
      <c r="D12" s="68" t="n">
        <v>10</v>
      </c>
      <c r="E12" s="95" t="n">
        <v>72</v>
      </c>
      <c r="F12" s="95" t="n">
        <v>4</v>
      </c>
      <c r="G12" s="95" t="n">
        <v>1</v>
      </c>
      <c r="H12" s="71" t="n">
        <f aca="false">E12+F12+G12</f>
        <v>77</v>
      </c>
    </row>
    <row r="13" customFormat="false" ht="12.75" hidden="false" customHeight="false" outlineLevel="0" collapsed="false">
      <c r="B13" s="72" t="s">
        <v>15</v>
      </c>
      <c r="C13" s="67"/>
      <c r="D13" s="68" t="n">
        <v>9</v>
      </c>
      <c r="E13" s="95" t="n">
        <v>44</v>
      </c>
      <c r="F13" s="96" t="n">
        <v>6</v>
      </c>
      <c r="G13" s="95" t="n">
        <v>2</v>
      </c>
      <c r="H13" s="71" t="n">
        <f aca="false">E13+F13+G13</f>
        <v>52</v>
      </c>
    </row>
    <row r="14" customFormat="false" ht="12.75" hidden="false" customHeight="false" outlineLevel="0" collapsed="false">
      <c r="B14" s="72" t="s">
        <v>16</v>
      </c>
      <c r="C14" s="67" t="s">
        <v>17</v>
      </c>
      <c r="D14" s="68" t="n">
        <v>8</v>
      </c>
      <c r="E14" s="95" t="n">
        <v>88</v>
      </c>
      <c r="F14" s="95" t="n">
        <v>11</v>
      </c>
      <c r="G14" s="95" t="n">
        <v>0</v>
      </c>
      <c r="H14" s="71" t="n">
        <f aca="false">E14+F14+G14</f>
        <v>99</v>
      </c>
    </row>
    <row r="15" customFormat="false" ht="12.75" hidden="false" customHeight="false" outlineLevel="0" collapsed="false">
      <c r="B15" s="72" t="s">
        <v>18</v>
      </c>
      <c r="C15" s="67"/>
      <c r="D15" s="68" t="n">
        <v>7</v>
      </c>
      <c r="E15" s="95" t="n">
        <v>43</v>
      </c>
      <c r="F15" s="96" t="n">
        <v>4</v>
      </c>
      <c r="G15" s="95" t="n">
        <v>1</v>
      </c>
      <c r="H15" s="71" t="n">
        <f aca="false">E15+F15+G15</f>
        <v>48</v>
      </c>
    </row>
    <row r="16" customFormat="false" ht="12.75" hidden="false" customHeight="false" outlineLevel="0" collapsed="false">
      <c r="B16" s="72" t="s">
        <v>19</v>
      </c>
      <c r="C16" s="67"/>
      <c r="D16" s="68" t="n">
        <v>6</v>
      </c>
      <c r="E16" s="95" t="n">
        <v>26</v>
      </c>
      <c r="F16" s="95" t="n">
        <v>2</v>
      </c>
      <c r="G16" s="95" t="n">
        <v>0</v>
      </c>
      <c r="H16" s="71" t="n">
        <f aca="false">E16+F16+G16</f>
        <v>28</v>
      </c>
    </row>
    <row r="17" customFormat="false" ht="12.75" hidden="false" customHeight="false" outlineLevel="0" collapsed="false">
      <c r="B17" s="72" t="s">
        <v>12</v>
      </c>
      <c r="C17" s="73"/>
      <c r="D17" s="68" t="n">
        <v>5</v>
      </c>
      <c r="E17" s="95" t="n">
        <v>12</v>
      </c>
      <c r="F17" s="96" t="n">
        <v>1</v>
      </c>
      <c r="G17" s="95" t="n">
        <v>0</v>
      </c>
      <c r="H17" s="71" t="n">
        <f aca="false">E17+F17+G17</f>
        <v>13</v>
      </c>
      <c r="L17" s="74"/>
    </row>
    <row r="18" customFormat="false" ht="12.75" hidden="false" customHeight="false" outlineLevel="0" collapsed="false">
      <c r="B18" s="72"/>
      <c r="C18" s="67"/>
      <c r="D18" s="68" t="n">
        <v>4</v>
      </c>
      <c r="E18" s="95" t="n">
        <v>8</v>
      </c>
      <c r="F18" s="95" t="n">
        <v>1</v>
      </c>
      <c r="G18" s="95" t="n">
        <v>0</v>
      </c>
      <c r="H18" s="71" t="n">
        <f aca="false">E18+F18+G18</f>
        <v>9</v>
      </c>
    </row>
    <row r="19" customFormat="false" ht="12.75" hidden="false" customHeight="false" outlineLevel="0" collapsed="false">
      <c r="B19" s="72"/>
      <c r="C19" s="67" t="s">
        <v>12</v>
      </c>
      <c r="D19" s="68" t="n">
        <v>3</v>
      </c>
      <c r="E19" s="95" t="n">
        <v>3</v>
      </c>
      <c r="F19" s="96" t="n">
        <v>0</v>
      </c>
      <c r="G19" s="95" t="n">
        <v>0</v>
      </c>
      <c r="H19" s="71" t="n">
        <f aca="false">E19+F19+G19</f>
        <v>3</v>
      </c>
    </row>
    <row r="20" customFormat="false" ht="12.75" hidden="false" customHeight="false" outlineLevel="0" collapsed="false">
      <c r="B20" s="72"/>
      <c r="C20" s="67"/>
      <c r="D20" s="68" t="n">
        <v>2</v>
      </c>
      <c r="E20" s="95" t="n">
        <v>27</v>
      </c>
      <c r="F20" s="95" t="n">
        <v>0</v>
      </c>
      <c r="G20" s="95" t="n">
        <v>0</v>
      </c>
      <c r="H20" s="71" t="n">
        <f aca="false">E20+F20+G20</f>
        <v>27</v>
      </c>
    </row>
    <row r="21" customFormat="false" ht="12.75" hidden="false" customHeight="false" outlineLevel="0" collapsed="false">
      <c r="B21" s="75"/>
      <c r="C21" s="76"/>
      <c r="D21" s="66" t="n">
        <v>1</v>
      </c>
      <c r="E21" s="95" t="n">
        <v>25</v>
      </c>
      <c r="F21" s="96" t="n">
        <v>1</v>
      </c>
      <c r="G21" s="95" t="n">
        <v>0</v>
      </c>
      <c r="H21" s="71" t="n">
        <f aca="false">E21+F21+G21</f>
        <v>26</v>
      </c>
    </row>
    <row r="22" customFormat="false" ht="15" hidden="false" customHeight="true" outlineLevel="0" collapsed="false">
      <c r="B22" s="77" t="s">
        <v>20</v>
      </c>
      <c r="C22" s="78"/>
      <c r="D22" s="79"/>
      <c r="E22" s="81" t="n">
        <f aca="false">SUM(E9:E21)</f>
        <v>1250</v>
      </c>
      <c r="F22" s="81" t="n">
        <f aca="false">SUM(F9:F21)</f>
        <v>64</v>
      </c>
      <c r="G22" s="81" t="n">
        <f aca="false">SUM(G9:G21)</f>
        <v>10</v>
      </c>
      <c r="H22" s="81" t="n">
        <f aca="false">SUM(H9:H21)</f>
        <v>1324</v>
      </c>
    </row>
    <row r="23" customFormat="false" ht="12.75" hidden="false" customHeight="false" outlineLevel="0" collapsed="false">
      <c r="B23" s="66"/>
      <c r="C23" s="82"/>
      <c r="D23" s="68" t="n">
        <v>13</v>
      </c>
      <c r="E23" s="95" t="n">
        <v>1406</v>
      </c>
      <c r="F23" s="96" t="n">
        <v>35</v>
      </c>
      <c r="G23" s="97" t="n">
        <v>4</v>
      </c>
      <c r="H23" s="71" t="n">
        <f aca="false">E23+F23+G23</f>
        <v>1445</v>
      </c>
    </row>
    <row r="24" customFormat="false" ht="12.75" hidden="false" customHeight="false" outlineLevel="0" collapsed="false">
      <c r="B24" s="72"/>
      <c r="C24" s="84" t="s">
        <v>13</v>
      </c>
      <c r="D24" s="68" t="n">
        <v>12</v>
      </c>
      <c r="E24" s="95" t="n">
        <v>90</v>
      </c>
      <c r="F24" s="95" t="n">
        <v>2</v>
      </c>
      <c r="G24" s="97" t="n">
        <v>0</v>
      </c>
      <c r="H24" s="71" t="n">
        <f aca="false">E24+F24+G24</f>
        <v>92</v>
      </c>
    </row>
    <row r="25" customFormat="false" ht="12.75" hidden="false" customHeight="false" outlineLevel="0" collapsed="false">
      <c r="B25" s="72" t="s">
        <v>19</v>
      </c>
      <c r="C25" s="84"/>
      <c r="D25" s="68" t="n">
        <v>11</v>
      </c>
      <c r="E25" s="95" t="n">
        <v>122</v>
      </c>
      <c r="F25" s="96" t="n">
        <v>3</v>
      </c>
      <c r="G25" s="97" t="n">
        <v>1</v>
      </c>
      <c r="H25" s="71" t="n">
        <f aca="false">E25+F25+G25</f>
        <v>126</v>
      </c>
    </row>
    <row r="26" customFormat="false" ht="12.75" hidden="false" customHeight="false" outlineLevel="0" collapsed="false">
      <c r="B26" s="72" t="s">
        <v>21</v>
      </c>
      <c r="C26" s="82"/>
      <c r="D26" s="68" t="n">
        <v>10</v>
      </c>
      <c r="E26" s="95" t="n">
        <v>100</v>
      </c>
      <c r="F26" s="95" t="n">
        <v>3</v>
      </c>
      <c r="G26" s="97" t="n">
        <v>3</v>
      </c>
      <c r="H26" s="71" t="n">
        <f aca="false">E26+F26+G26</f>
        <v>106</v>
      </c>
    </row>
    <row r="27" customFormat="false" ht="12.75" hidden="false" customHeight="false" outlineLevel="0" collapsed="false">
      <c r="B27" s="72" t="s">
        <v>13</v>
      </c>
      <c r="C27" s="84"/>
      <c r="D27" s="68" t="n">
        <v>9</v>
      </c>
      <c r="E27" s="95" t="n">
        <v>69</v>
      </c>
      <c r="F27" s="96" t="n">
        <v>3</v>
      </c>
      <c r="G27" s="97" t="n">
        <v>2</v>
      </c>
      <c r="H27" s="71" t="n">
        <f aca="false">E27+F27+G27</f>
        <v>74</v>
      </c>
    </row>
    <row r="28" customFormat="false" ht="12.75" hidden="false" customHeight="false" outlineLevel="0" collapsed="false">
      <c r="B28" s="72" t="s">
        <v>14</v>
      </c>
      <c r="C28" s="84" t="s">
        <v>17</v>
      </c>
      <c r="D28" s="68" t="n">
        <v>8</v>
      </c>
      <c r="E28" s="95" t="n">
        <v>116</v>
      </c>
      <c r="F28" s="95" t="n">
        <v>4</v>
      </c>
      <c r="G28" s="97" t="n">
        <v>2</v>
      </c>
      <c r="H28" s="71" t="n">
        <f aca="false">E28+F28+G28</f>
        <v>122</v>
      </c>
      <c r="O28" s="43" t="n">
        <v>1</v>
      </c>
    </row>
    <row r="29" customFormat="false" ht="12.75" hidden="false" customHeight="false" outlineLevel="0" collapsed="false">
      <c r="B29" s="72" t="s">
        <v>16</v>
      </c>
      <c r="C29" s="84"/>
      <c r="D29" s="68" t="n">
        <v>7</v>
      </c>
      <c r="E29" s="95" t="n">
        <v>123</v>
      </c>
      <c r="F29" s="96" t="n">
        <v>4</v>
      </c>
      <c r="G29" s="97" t="n">
        <v>2</v>
      </c>
      <c r="H29" s="71" t="n">
        <f aca="false">E29+F29+G29</f>
        <v>129</v>
      </c>
    </row>
    <row r="30" customFormat="false" ht="12.75" hidden="false" customHeight="false" outlineLevel="0" collapsed="false">
      <c r="B30" s="72" t="s">
        <v>13</v>
      </c>
      <c r="C30" s="84"/>
      <c r="D30" s="68" t="n">
        <v>6</v>
      </c>
      <c r="E30" s="95" t="n">
        <v>63</v>
      </c>
      <c r="F30" s="95" t="n">
        <v>3</v>
      </c>
      <c r="G30" s="97" t="n">
        <v>1</v>
      </c>
      <c r="H30" s="71" t="n">
        <f aca="false">E30+F30+G30</f>
        <v>67</v>
      </c>
    </row>
    <row r="31" customFormat="false" ht="12.75" hidden="false" customHeight="false" outlineLevel="0" collapsed="false">
      <c r="B31" s="72" t="s">
        <v>22</v>
      </c>
      <c r="C31" s="82"/>
      <c r="D31" s="68" t="n">
        <v>5</v>
      </c>
      <c r="E31" s="95" t="n">
        <v>34</v>
      </c>
      <c r="F31" s="96" t="n">
        <v>1</v>
      </c>
      <c r="G31" s="97" t="n">
        <v>2</v>
      </c>
      <c r="H31" s="71" t="n">
        <f aca="false">E31+F31+G31</f>
        <v>37</v>
      </c>
    </row>
    <row r="32" customFormat="false" ht="12.75" hidden="false" customHeight="false" outlineLevel="0" collapsed="false">
      <c r="B32" s="72"/>
      <c r="C32" s="84"/>
      <c r="D32" s="68" t="n">
        <v>4</v>
      </c>
      <c r="E32" s="95" t="n">
        <v>15</v>
      </c>
      <c r="F32" s="95" t="n">
        <v>1</v>
      </c>
      <c r="G32" s="97" t="n">
        <v>0</v>
      </c>
      <c r="H32" s="71" t="n">
        <f aca="false">E32+F32+G32</f>
        <v>16</v>
      </c>
    </row>
    <row r="33" customFormat="false" ht="12.75" hidden="false" customHeight="false" outlineLevel="0" collapsed="false">
      <c r="B33" s="72"/>
      <c r="C33" s="84" t="s">
        <v>12</v>
      </c>
      <c r="D33" s="68" t="n">
        <v>3</v>
      </c>
      <c r="E33" s="95" t="n">
        <v>5</v>
      </c>
      <c r="F33" s="96" t="n">
        <v>0</v>
      </c>
      <c r="G33" s="97" t="n">
        <v>0</v>
      </c>
      <c r="H33" s="71" t="n">
        <f aca="false">E33+F33+G33</f>
        <v>5</v>
      </c>
    </row>
    <row r="34" customFormat="false" ht="12.75" hidden="false" customHeight="false" outlineLevel="0" collapsed="false">
      <c r="B34" s="72"/>
      <c r="C34" s="84"/>
      <c r="D34" s="68" t="n">
        <v>2</v>
      </c>
      <c r="E34" s="95" t="n">
        <v>20</v>
      </c>
      <c r="F34" s="95" t="n">
        <v>1</v>
      </c>
      <c r="G34" s="97" t="n">
        <v>0</v>
      </c>
      <c r="H34" s="71" t="n">
        <f aca="false">E34+F34+G34</f>
        <v>21</v>
      </c>
    </row>
    <row r="35" customFormat="false" ht="12.75" hidden="false" customHeight="false" outlineLevel="0" collapsed="false">
      <c r="B35" s="75"/>
      <c r="C35" s="85"/>
      <c r="D35" s="66" t="n">
        <v>1</v>
      </c>
      <c r="E35" s="95" t="n">
        <v>32</v>
      </c>
      <c r="F35" s="96" t="n">
        <v>0</v>
      </c>
      <c r="G35" s="97" t="n">
        <v>1</v>
      </c>
      <c r="H35" s="71" t="n">
        <f aca="false">E35+F35+G35</f>
        <v>33</v>
      </c>
    </row>
    <row r="36" customFormat="false" ht="12.75" hidden="false" customHeight="false" outlineLevel="0" collapsed="false">
      <c r="B36" s="77" t="s">
        <v>23</v>
      </c>
      <c r="C36" s="78"/>
      <c r="D36" s="79"/>
      <c r="E36" s="81" t="n">
        <f aca="false">SUM(E23:E35)</f>
        <v>2195</v>
      </c>
      <c r="F36" s="81" t="n">
        <f aca="false">SUM(F23:F35)</f>
        <v>60</v>
      </c>
      <c r="G36" s="81" t="n">
        <f aca="false">SUM(G23:G35)</f>
        <v>18</v>
      </c>
      <c r="H36" s="81" t="n">
        <f aca="false">SUM(H23:H35)</f>
        <v>2273</v>
      </c>
    </row>
    <row r="37" customFormat="false" ht="12.75" hidden="false" customHeight="true" outlineLevel="0" collapsed="false">
      <c r="B37" s="66"/>
      <c r="C37" s="66"/>
      <c r="D37" s="68" t="n">
        <v>13</v>
      </c>
      <c r="E37" s="95" t="n">
        <v>0</v>
      </c>
      <c r="F37" s="95" t="n">
        <v>0</v>
      </c>
      <c r="G37" s="97" t="n">
        <v>0</v>
      </c>
      <c r="H37" s="71" t="n">
        <f aca="false">E37+F37+G37</f>
        <v>0</v>
      </c>
    </row>
    <row r="38" customFormat="false" ht="12.75" hidden="false" customHeight="false" outlineLevel="0" collapsed="false">
      <c r="B38" s="72" t="s">
        <v>12</v>
      </c>
      <c r="C38" s="84" t="s">
        <v>13</v>
      </c>
      <c r="D38" s="68" t="n">
        <v>12</v>
      </c>
      <c r="E38" s="95" t="n">
        <v>0</v>
      </c>
      <c r="F38" s="95" t="n">
        <v>0</v>
      </c>
      <c r="G38" s="97" t="n">
        <v>0</v>
      </c>
      <c r="H38" s="71" t="n">
        <f aca="false">E38+F38+G38</f>
        <v>0</v>
      </c>
    </row>
    <row r="39" customFormat="false" ht="12.75" hidden="false" customHeight="false" outlineLevel="0" collapsed="false">
      <c r="B39" s="72" t="s">
        <v>24</v>
      </c>
      <c r="C39" s="75"/>
      <c r="D39" s="68" t="n">
        <v>11</v>
      </c>
      <c r="E39" s="95" t="n">
        <v>0</v>
      </c>
      <c r="F39" s="95" t="n">
        <v>0</v>
      </c>
      <c r="G39" s="97" t="n">
        <v>0</v>
      </c>
      <c r="H39" s="71" t="n">
        <f aca="false">E39+F39+G39</f>
        <v>0</v>
      </c>
    </row>
    <row r="40" customFormat="false" ht="12.75" hidden="false" customHeight="false" outlineLevel="0" collapsed="false">
      <c r="B40" s="72" t="s">
        <v>25</v>
      </c>
      <c r="C40" s="84"/>
      <c r="D40" s="68" t="n">
        <v>10</v>
      </c>
      <c r="E40" s="95" t="n">
        <v>0</v>
      </c>
      <c r="F40" s="95" t="n">
        <v>0</v>
      </c>
      <c r="G40" s="97" t="n">
        <v>0</v>
      </c>
      <c r="H40" s="71" t="n">
        <f aca="false">E40+F40+G40</f>
        <v>0</v>
      </c>
    </row>
    <row r="41" customFormat="false" ht="12.75" hidden="false" customHeight="false" outlineLevel="0" collapsed="false">
      <c r="B41" s="72" t="s">
        <v>16</v>
      </c>
      <c r="C41" s="84"/>
      <c r="D41" s="68" t="n">
        <v>9</v>
      </c>
      <c r="E41" s="95" t="n">
        <v>0</v>
      </c>
      <c r="F41" s="95" t="n">
        <v>0</v>
      </c>
      <c r="G41" s="97" t="n">
        <v>0</v>
      </c>
      <c r="H41" s="71" t="n">
        <f aca="false">E41+F41+G41</f>
        <v>0</v>
      </c>
    </row>
    <row r="42" customFormat="false" ht="12.75" hidden="false" customHeight="false" outlineLevel="0" collapsed="false">
      <c r="B42" s="72" t="s">
        <v>15</v>
      </c>
      <c r="C42" s="84" t="s">
        <v>17</v>
      </c>
      <c r="D42" s="68" t="n">
        <v>8</v>
      </c>
      <c r="E42" s="95" t="n">
        <v>0</v>
      </c>
      <c r="F42" s="95" t="n">
        <v>0</v>
      </c>
      <c r="G42" s="97" t="n">
        <v>0</v>
      </c>
      <c r="H42" s="71" t="n">
        <f aca="false">E42+F42+G42</f>
        <v>0</v>
      </c>
    </row>
    <row r="43" customFormat="false" ht="12.75" hidden="false" customHeight="false" outlineLevel="0" collapsed="false">
      <c r="B43" s="72" t="s">
        <v>16</v>
      </c>
      <c r="C43" s="84"/>
      <c r="D43" s="68" t="n">
        <v>7</v>
      </c>
      <c r="E43" s="95" t="n">
        <v>0</v>
      </c>
      <c r="F43" s="95" t="n">
        <v>0</v>
      </c>
      <c r="G43" s="97" t="n">
        <v>0</v>
      </c>
      <c r="H43" s="71" t="n">
        <f aca="false">E43+F43+G43</f>
        <v>0</v>
      </c>
    </row>
    <row r="44" customFormat="false" ht="12.75" hidden="false" customHeight="false" outlineLevel="0" collapsed="false">
      <c r="B44" s="72" t="s">
        <v>12</v>
      </c>
      <c r="C44" s="84"/>
      <c r="D44" s="68" t="n">
        <v>6</v>
      </c>
      <c r="E44" s="95" t="n">
        <v>0</v>
      </c>
      <c r="F44" s="95" t="n">
        <v>0</v>
      </c>
      <c r="G44" s="97" t="n">
        <v>0</v>
      </c>
      <c r="H44" s="71" t="n">
        <f aca="false">E44+F44+G44</f>
        <v>0</v>
      </c>
    </row>
    <row r="45" customFormat="false" ht="12.75" hidden="false" customHeight="false" outlineLevel="0" collapsed="false">
      <c r="B45" s="72" t="s">
        <v>26</v>
      </c>
      <c r="C45" s="66"/>
      <c r="D45" s="68" t="n">
        <v>5</v>
      </c>
      <c r="E45" s="95" t="n">
        <v>0</v>
      </c>
      <c r="F45" s="95" t="n">
        <v>0</v>
      </c>
      <c r="G45" s="97" t="n">
        <v>0</v>
      </c>
      <c r="H45" s="71" t="n">
        <f aca="false">E45+F45+G45</f>
        <v>0</v>
      </c>
    </row>
    <row r="46" customFormat="false" ht="12.75" hidden="false" customHeight="false" outlineLevel="0" collapsed="false">
      <c r="B46" s="72"/>
      <c r="C46" s="84"/>
      <c r="D46" s="68" t="n">
        <v>4</v>
      </c>
      <c r="E46" s="95" t="n">
        <v>0</v>
      </c>
      <c r="F46" s="95" t="n">
        <v>0</v>
      </c>
      <c r="G46" s="97" t="n">
        <v>0</v>
      </c>
      <c r="H46" s="71" t="n">
        <f aca="false">E46+F46+G46</f>
        <v>0</v>
      </c>
    </row>
    <row r="47" customFormat="false" ht="12.75" hidden="false" customHeight="false" outlineLevel="0" collapsed="false">
      <c r="B47" s="72"/>
      <c r="C47" s="84" t="s">
        <v>12</v>
      </c>
      <c r="D47" s="68" t="n">
        <v>3</v>
      </c>
      <c r="E47" s="95" t="n">
        <v>0</v>
      </c>
      <c r="F47" s="95" t="n">
        <v>0</v>
      </c>
      <c r="G47" s="97" t="n">
        <v>0</v>
      </c>
      <c r="H47" s="71" t="n">
        <f aca="false">E47+F47+G47</f>
        <v>0</v>
      </c>
    </row>
    <row r="48" customFormat="false" ht="12.75" hidden="false" customHeight="false" outlineLevel="0" collapsed="false">
      <c r="B48" s="72"/>
      <c r="C48" s="84"/>
      <c r="D48" s="68" t="n">
        <v>2</v>
      </c>
      <c r="E48" s="95" t="n">
        <v>0</v>
      </c>
      <c r="F48" s="95" t="n">
        <v>0</v>
      </c>
      <c r="G48" s="97" t="n">
        <v>0</v>
      </c>
      <c r="H48" s="71" t="n">
        <f aca="false">E48+F48+G48</f>
        <v>0</v>
      </c>
    </row>
    <row r="49" customFormat="false" ht="12.75" hidden="false" customHeight="false" outlineLevel="0" collapsed="false">
      <c r="B49" s="75"/>
      <c r="C49" s="84"/>
      <c r="D49" s="66" t="n">
        <v>1</v>
      </c>
      <c r="E49" s="95" t="n">
        <v>0</v>
      </c>
      <c r="F49" s="95" t="n">
        <v>0</v>
      </c>
      <c r="G49" s="97" t="n">
        <v>0</v>
      </c>
      <c r="H49" s="71" t="n">
        <f aca="false">E49+F49+G49</f>
        <v>0</v>
      </c>
    </row>
    <row r="50" customFormat="false" ht="12.75" hidden="false" customHeight="false" outlineLevel="0" collapsed="false">
      <c r="B50" s="68" t="s">
        <v>27</v>
      </c>
      <c r="C50" s="68"/>
      <c r="D50" s="68"/>
      <c r="E50" s="81" t="n">
        <f aca="false">SUM(E37:E49)</f>
        <v>0</v>
      </c>
      <c r="F50" s="81" t="n">
        <f aca="false">SUM(F37:F49)</f>
        <v>0</v>
      </c>
      <c r="G50" s="81" t="n">
        <f aca="false">SUM(G37:G49)</f>
        <v>0</v>
      </c>
      <c r="H50" s="81" t="n">
        <f aca="false">SUM(H37:H49)</f>
        <v>0</v>
      </c>
    </row>
    <row r="51" customFormat="false" ht="12.75" hidden="false" customHeight="true" outlineLevel="0" collapsed="false">
      <c r="B51" s="89" t="s">
        <v>28</v>
      </c>
      <c r="C51" s="89"/>
      <c r="D51" s="89"/>
      <c r="E51" s="91" t="n">
        <f aca="false">SUM(E22,E36,E50)</f>
        <v>3445</v>
      </c>
      <c r="F51" s="91" t="n">
        <f aca="false">SUM(F22,F36,F50)</f>
        <v>124</v>
      </c>
      <c r="G51" s="91" t="n">
        <f aca="false">SUM(G22,G36,G50)</f>
        <v>28</v>
      </c>
      <c r="H51" s="91" t="n">
        <f aca="false">SUM(H22,H36,H50)</f>
        <v>3597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98" t="s">
        <v>0</v>
      </c>
      <c r="C1" s="99"/>
      <c r="D1" s="99"/>
      <c r="E1" s="99"/>
      <c r="F1" s="45"/>
      <c r="G1" s="46"/>
      <c r="H1" s="47"/>
      <c r="J1" s="48"/>
      <c r="K1" s="48"/>
      <c r="L1" s="48"/>
      <c r="M1" s="48"/>
      <c r="N1" s="48"/>
    </row>
    <row r="2" customFormat="false" ht="15" hidden="false" customHeight="false" outlineLevel="0" collapsed="false">
      <c r="B2" s="100" t="s">
        <v>35</v>
      </c>
      <c r="C2" s="101"/>
      <c r="D2" s="101"/>
      <c r="E2" s="102" t="s">
        <v>38</v>
      </c>
      <c r="F2" s="50"/>
      <c r="G2" s="50"/>
      <c r="H2" s="51"/>
      <c r="J2" s="48"/>
      <c r="K2" s="48"/>
      <c r="L2" s="48"/>
      <c r="M2" s="48"/>
      <c r="N2" s="48"/>
    </row>
    <row r="3" customFormat="false" ht="12.75" hidden="false" customHeight="false" outlineLevel="0" collapsed="false">
      <c r="B3" s="100" t="s">
        <v>30</v>
      </c>
      <c r="C3" s="103" t="s">
        <v>37</v>
      </c>
      <c r="D3" s="103"/>
      <c r="E3" s="103"/>
      <c r="F3" s="53"/>
      <c r="G3" s="54"/>
      <c r="H3" s="55"/>
    </row>
    <row r="4" customFormat="false" ht="12.75" hidden="false" customHeight="false" outlineLevel="0" collapsed="false">
      <c r="B4" s="104" t="s">
        <v>32</v>
      </c>
      <c r="C4" s="105"/>
      <c r="D4" s="58" t="n">
        <v>44926</v>
      </c>
      <c r="E4" s="106"/>
      <c r="F4" s="59"/>
      <c r="G4" s="60"/>
      <c r="H4" s="61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65" t="s">
        <v>6</v>
      </c>
      <c r="C7" s="65"/>
      <c r="D7" s="65"/>
      <c r="E7" s="65" t="s">
        <v>7</v>
      </c>
      <c r="F7" s="65"/>
      <c r="G7" s="65"/>
      <c r="H7" s="65"/>
    </row>
    <row r="8" customFormat="false" ht="24" hidden="false" customHeight="false" outlineLevel="0" collapsed="false">
      <c r="B8" s="65"/>
      <c r="C8" s="65"/>
      <c r="D8" s="65"/>
      <c r="E8" s="65" t="s">
        <v>8</v>
      </c>
      <c r="F8" s="65" t="s">
        <v>9</v>
      </c>
      <c r="G8" s="65" t="s">
        <v>10</v>
      </c>
      <c r="H8" s="65" t="s">
        <v>11</v>
      </c>
    </row>
    <row r="9" customFormat="false" ht="12.75" hidden="false" customHeight="false" outlineLevel="0" collapsed="false">
      <c r="B9" s="66"/>
      <c r="C9" s="67"/>
      <c r="D9" s="68" t="n">
        <v>13</v>
      </c>
      <c r="E9" s="96" t="n">
        <v>1020</v>
      </c>
      <c r="F9" s="96"/>
      <c r="G9" s="96" t="n">
        <v>56</v>
      </c>
      <c r="H9" s="71" t="n">
        <f aca="false">E9+F9+G9</f>
        <v>1076</v>
      </c>
    </row>
    <row r="10" customFormat="false" ht="12.75" hidden="false" customHeight="false" outlineLevel="0" collapsed="false">
      <c r="B10" s="72" t="s">
        <v>12</v>
      </c>
      <c r="C10" s="67" t="s">
        <v>13</v>
      </c>
      <c r="D10" s="68" t="n">
        <v>12</v>
      </c>
      <c r="E10" s="96" t="n">
        <v>284</v>
      </c>
      <c r="F10" s="96"/>
      <c r="G10" s="96" t="n">
        <v>24</v>
      </c>
      <c r="H10" s="71" t="n">
        <f aca="false">E10+F10+G10</f>
        <v>308</v>
      </c>
    </row>
    <row r="11" customFormat="false" ht="12.75" hidden="false" customHeight="false" outlineLevel="0" collapsed="false">
      <c r="B11" s="72" t="s">
        <v>14</v>
      </c>
      <c r="C11" s="67"/>
      <c r="D11" s="68" t="n">
        <v>11</v>
      </c>
      <c r="E11" s="96" t="n">
        <v>291</v>
      </c>
      <c r="F11" s="96"/>
      <c r="G11" s="96" t="n">
        <v>19</v>
      </c>
      <c r="H11" s="71" t="n">
        <f aca="false">E11+F11+G11</f>
        <v>310</v>
      </c>
    </row>
    <row r="12" customFormat="false" ht="12.75" hidden="false" customHeight="false" outlineLevel="0" collapsed="false">
      <c r="B12" s="72" t="s">
        <v>12</v>
      </c>
      <c r="C12" s="73"/>
      <c r="D12" s="68" t="n">
        <v>10</v>
      </c>
      <c r="E12" s="96" t="n">
        <v>152</v>
      </c>
      <c r="F12" s="96"/>
      <c r="G12" s="96" t="n">
        <v>15</v>
      </c>
      <c r="H12" s="71" t="n">
        <f aca="false">E12+F12+G12</f>
        <v>167</v>
      </c>
    </row>
    <row r="13" customFormat="false" ht="12.75" hidden="false" customHeight="false" outlineLevel="0" collapsed="false">
      <c r="B13" s="72" t="s">
        <v>15</v>
      </c>
      <c r="C13" s="67"/>
      <c r="D13" s="68" t="n">
        <v>9</v>
      </c>
      <c r="E13" s="96" t="n">
        <v>122</v>
      </c>
      <c r="F13" s="96"/>
      <c r="G13" s="96" t="n">
        <v>10</v>
      </c>
      <c r="H13" s="71" t="n">
        <f aca="false">E13+F13+G13</f>
        <v>132</v>
      </c>
    </row>
    <row r="14" customFormat="false" ht="12.75" hidden="false" customHeight="false" outlineLevel="0" collapsed="false">
      <c r="B14" s="72" t="s">
        <v>16</v>
      </c>
      <c r="C14" s="67" t="s">
        <v>17</v>
      </c>
      <c r="D14" s="68" t="n">
        <v>8</v>
      </c>
      <c r="E14" s="96" t="n">
        <v>104</v>
      </c>
      <c r="F14" s="96"/>
      <c r="G14" s="96" t="n">
        <v>8</v>
      </c>
      <c r="H14" s="71" t="n">
        <f aca="false">E14+F14+G14</f>
        <v>112</v>
      </c>
    </row>
    <row r="15" customFormat="false" ht="12.75" hidden="false" customHeight="false" outlineLevel="0" collapsed="false">
      <c r="B15" s="72" t="s">
        <v>18</v>
      </c>
      <c r="C15" s="67"/>
      <c r="D15" s="68" t="n">
        <v>7</v>
      </c>
      <c r="E15" s="96" t="n">
        <v>85</v>
      </c>
      <c r="F15" s="96"/>
      <c r="G15" s="96" t="n">
        <v>3</v>
      </c>
      <c r="H15" s="71" t="n">
        <f aca="false">E15+F15+G15</f>
        <v>88</v>
      </c>
    </row>
    <row r="16" customFormat="false" ht="12.75" hidden="false" customHeight="false" outlineLevel="0" collapsed="false">
      <c r="B16" s="72" t="s">
        <v>19</v>
      </c>
      <c r="C16" s="67"/>
      <c r="D16" s="68" t="n">
        <v>6</v>
      </c>
      <c r="E16" s="96" t="n">
        <v>61</v>
      </c>
      <c r="F16" s="96"/>
      <c r="G16" s="96" t="n">
        <v>0</v>
      </c>
      <c r="H16" s="71" t="n">
        <f aca="false">E16+F16+G16</f>
        <v>61</v>
      </c>
    </row>
    <row r="17" customFormat="false" ht="12.75" hidden="false" customHeight="false" outlineLevel="0" collapsed="false">
      <c r="B17" s="72" t="s">
        <v>12</v>
      </c>
      <c r="C17" s="73"/>
      <c r="D17" s="68" t="n">
        <v>5</v>
      </c>
      <c r="E17" s="96" t="n">
        <v>76</v>
      </c>
      <c r="F17" s="96"/>
      <c r="G17" s="96" t="n">
        <v>3</v>
      </c>
      <c r="H17" s="71" t="n">
        <f aca="false">E17+F17+G17</f>
        <v>79</v>
      </c>
      <c r="L17" s="74"/>
    </row>
    <row r="18" customFormat="false" ht="12.75" hidden="false" customHeight="false" outlineLevel="0" collapsed="false">
      <c r="B18" s="72"/>
      <c r="C18" s="67"/>
      <c r="D18" s="68" t="n">
        <v>4</v>
      </c>
      <c r="E18" s="96" t="n">
        <v>25</v>
      </c>
      <c r="F18" s="96"/>
      <c r="G18" s="96" t="n">
        <v>1</v>
      </c>
      <c r="H18" s="71" t="n">
        <f aca="false">E18+F18+G18</f>
        <v>26</v>
      </c>
    </row>
    <row r="19" customFormat="false" ht="12.75" hidden="false" customHeight="false" outlineLevel="0" collapsed="false">
      <c r="B19" s="72"/>
      <c r="C19" s="67" t="s">
        <v>12</v>
      </c>
      <c r="D19" s="68" t="n">
        <v>3</v>
      </c>
      <c r="E19" s="96" t="n">
        <v>18</v>
      </c>
      <c r="F19" s="96"/>
      <c r="G19" s="96" t="n">
        <v>0</v>
      </c>
      <c r="H19" s="71" t="n">
        <f aca="false">E19+F19+G19</f>
        <v>18</v>
      </c>
    </row>
    <row r="20" customFormat="false" ht="12.75" hidden="false" customHeight="false" outlineLevel="0" collapsed="false">
      <c r="B20" s="72"/>
      <c r="C20" s="67"/>
      <c r="D20" s="68" t="n">
        <v>2</v>
      </c>
      <c r="E20" s="96" t="n">
        <v>69</v>
      </c>
      <c r="F20" s="96"/>
      <c r="G20" s="96" t="n">
        <v>2</v>
      </c>
      <c r="H20" s="71" t="n">
        <f aca="false">E20+F20+G20</f>
        <v>71</v>
      </c>
    </row>
    <row r="21" customFormat="false" ht="12.75" hidden="false" customHeight="false" outlineLevel="0" collapsed="false">
      <c r="B21" s="75"/>
      <c r="C21" s="76"/>
      <c r="D21" s="66" t="n">
        <v>1</v>
      </c>
      <c r="E21" s="96" t="n">
        <v>30</v>
      </c>
      <c r="F21" s="96"/>
      <c r="G21" s="96" t="n">
        <v>1</v>
      </c>
      <c r="H21" s="71" t="n">
        <f aca="false">E21+F21+G21</f>
        <v>31</v>
      </c>
    </row>
    <row r="22" customFormat="false" ht="15" hidden="false" customHeight="true" outlineLevel="0" collapsed="false">
      <c r="B22" s="77" t="s">
        <v>20</v>
      </c>
      <c r="C22" s="78"/>
      <c r="D22" s="79"/>
      <c r="E22" s="81" t="n">
        <f aca="false">SUM(E9:E21)</f>
        <v>2337</v>
      </c>
      <c r="F22" s="81" t="n">
        <f aca="false">SUM(F9:F21)</f>
        <v>0</v>
      </c>
      <c r="G22" s="81" t="n">
        <f aca="false">SUM(G9:G21)</f>
        <v>142</v>
      </c>
      <c r="H22" s="81" t="n">
        <f aca="false">SUM(H9:H21)</f>
        <v>2479</v>
      </c>
    </row>
    <row r="23" customFormat="false" ht="12.75" hidden="false" customHeight="false" outlineLevel="0" collapsed="false">
      <c r="B23" s="66"/>
      <c r="C23" s="82"/>
      <c r="D23" s="68" t="n">
        <v>13</v>
      </c>
      <c r="E23" s="95" t="n">
        <v>1417</v>
      </c>
      <c r="F23" s="95" t="n">
        <v>1</v>
      </c>
      <c r="G23" s="95" t="n">
        <v>75</v>
      </c>
      <c r="H23" s="71" t="n">
        <f aca="false">E23+F23+G23</f>
        <v>1493</v>
      </c>
    </row>
    <row r="24" customFormat="false" ht="12.75" hidden="false" customHeight="false" outlineLevel="0" collapsed="false">
      <c r="B24" s="72"/>
      <c r="C24" s="84" t="s">
        <v>13</v>
      </c>
      <c r="D24" s="68" t="n">
        <v>12</v>
      </c>
      <c r="E24" s="95" t="n">
        <v>133</v>
      </c>
      <c r="F24" s="95"/>
      <c r="G24" s="95" t="n">
        <v>9</v>
      </c>
      <c r="H24" s="71" t="n">
        <f aca="false">E24+F24+G24</f>
        <v>142</v>
      </c>
    </row>
    <row r="25" customFormat="false" ht="12.75" hidden="false" customHeight="false" outlineLevel="0" collapsed="false">
      <c r="B25" s="72" t="s">
        <v>19</v>
      </c>
      <c r="C25" s="84"/>
      <c r="D25" s="68" t="n">
        <v>11</v>
      </c>
      <c r="E25" s="95" t="n">
        <v>252</v>
      </c>
      <c r="F25" s="95"/>
      <c r="G25" s="95" t="n">
        <v>5</v>
      </c>
      <c r="H25" s="71" t="n">
        <f aca="false">E25+F25+G25</f>
        <v>257</v>
      </c>
    </row>
    <row r="26" customFormat="false" ht="12.75" hidden="false" customHeight="false" outlineLevel="0" collapsed="false">
      <c r="B26" s="72" t="s">
        <v>21</v>
      </c>
      <c r="C26" s="82"/>
      <c r="D26" s="68" t="n">
        <v>10</v>
      </c>
      <c r="E26" s="95" t="n">
        <v>187</v>
      </c>
      <c r="F26" s="95"/>
      <c r="G26" s="95" t="n">
        <v>9</v>
      </c>
      <c r="H26" s="71" t="n">
        <f aca="false">E26+F26+G26</f>
        <v>196</v>
      </c>
    </row>
    <row r="27" customFormat="false" ht="12.75" hidden="false" customHeight="false" outlineLevel="0" collapsed="false">
      <c r="B27" s="72" t="s">
        <v>13</v>
      </c>
      <c r="C27" s="84"/>
      <c r="D27" s="68" t="n">
        <v>9</v>
      </c>
      <c r="E27" s="95" t="n">
        <v>142</v>
      </c>
      <c r="F27" s="95"/>
      <c r="G27" s="95" t="n">
        <v>4</v>
      </c>
      <c r="H27" s="71" t="n">
        <f aca="false">E27+F27+G27</f>
        <v>146</v>
      </c>
    </row>
    <row r="28" customFormat="false" ht="12.75" hidden="false" customHeight="false" outlineLevel="0" collapsed="false">
      <c r="B28" s="72" t="s">
        <v>14</v>
      </c>
      <c r="C28" s="84" t="s">
        <v>17</v>
      </c>
      <c r="D28" s="68" t="n">
        <v>8</v>
      </c>
      <c r="E28" s="95" t="n">
        <v>150</v>
      </c>
      <c r="F28" s="95"/>
      <c r="G28" s="95" t="n">
        <v>10</v>
      </c>
      <c r="H28" s="71" t="n">
        <f aca="false">E28+F28+G28</f>
        <v>160</v>
      </c>
      <c r="O28" s="43" t="n">
        <v>1</v>
      </c>
    </row>
    <row r="29" customFormat="false" ht="12.75" hidden="false" customHeight="false" outlineLevel="0" collapsed="false">
      <c r="B29" s="72" t="s">
        <v>16</v>
      </c>
      <c r="C29" s="84"/>
      <c r="D29" s="68" t="n">
        <v>7</v>
      </c>
      <c r="E29" s="95" t="n">
        <v>117</v>
      </c>
      <c r="F29" s="95"/>
      <c r="G29" s="95" t="n">
        <v>5</v>
      </c>
      <c r="H29" s="71" t="n">
        <f aca="false">E29+F29+G29</f>
        <v>122</v>
      </c>
    </row>
    <row r="30" customFormat="false" ht="12.75" hidden="false" customHeight="false" outlineLevel="0" collapsed="false">
      <c r="B30" s="72" t="s">
        <v>13</v>
      </c>
      <c r="C30" s="84"/>
      <c r="D30" s="68" t="n">
        <v>6</v>
      </c>
      <c r="E30" s="95" t="n">
        <v>56</v>
      </c>
      <c r="F30" s="95"/>
      <c r="G30" s="95" t="n">
        <v>1</v>
      </c>
      <c r="H30" s="71" t="n">
        <f aca="false">E30+F30+G30</f>
        <v>57</v>
      </c>
    </row>
    <row r="31" customFormat="false" ht="12.75" hidden="false" customHeight="false" outlineLevel="0" collapsed="false">
      <c r="B31" s="72" t="s">
        <v>22</v>
      </c>
      <c r="C31" s="82"/>
      <c r="D31" s="68" t="n">
        <v>5</v>
      </c>
      <c r="E31" s="95" t="n">
        <v>108</v>
      </c>
      <c r="F31" s="95"/>
      <c r="G31" s="95" t="n">
        <v>5</v>
      </c>
      <c r="H31" s="71" t="n">
        <f aca="false">E31+F31+G31</f>
        <v>113</v>
      </c>
    </row>
    <row r="32" customFormat="false" ht="12.75" hidden="false" customHeight="false" outlineLevel="0" collapsed="false">
      <c r="B32" s="72"/>
      <c r="C32" s="84"/>
      <c r="D32" s="68" t="n">
        <v>4</v>
      </c>
      <c r="E32" s="95" t="n">
        <v>20</v>
      </c>
      <c r="F32" s="95"/>
      <c r="G32" s="95" t="n">
        <v>0</v>
      </c>
      <c r="H32" s="71" t="n">
        <f aca="false">E32+F32+G32</f>
        <v>20</v>
      </c>
    </row>
    <row r="33" customFormat="false" ht="12.75" hidden="false" customHeight="false" outlineLevel="0" collapsed="false">
      <c r="B33" s="72"/>
      <c r="C33" s="84" t="s">
        <v>12</v>
      </c>
      <c r="D33" s="68" t="n">
        <v>3</v>
      </c>
      <c r="E33" s="95" t="n">
        <v>13</v>
      </c>
      <c r="F33" s="95"/>
      <c r="G33" s="95" t="n">
        <v>0</v>
      </c>
      <c r="H33" s="71" t="n">
        <f aca="false">E33+F33+G33</f>
        <v>13</v>
      </c>
    </row>
    <row r="34" customFormat="false" ht="12.75" hidden="false" customHeight="false" outlineLevel="0" collapsed="false">
      <c r="B34" s="72"/>
      <c r="C34" s="84"/>
      <c r="D34" s="68" t="n">
        <v>2</v>
      </c>
      <c r="E34" s="95" t="n">
        <v>51</v>
      </c>
      <c r="F34" s="95"/>
      <c r="G34" s="95" t="n">
        <v>0</v>
      </c>
      <c r="H34" s="71" t="n">
        <f aca="false">E34+F34+G34</f>
        <v>51</v>
      </c>
    </row>
    <row r="35" customFormat="false" ht="12.75" hidden="false" customHeight="false" outlineLevel="0" collapsed="false">
      <c r="B35" s="75"/>
      <c r="C35" s="85"/>
      <c r="D35" s="66" t="n">
        <v>1</v>
      </c>
      <c r="E35" s="95" t="n">
        <v>69</v>
      </c>
      <c r="F35" s="95"/>
      <c r="G35" s="95" t="n">
        <v>0</v>
      </c>
      <c r="H35" s="71" t="n">
        <f aca="false">E35+F35+G35</f>
        <v>69</v>
      </c>
    </row>
    <row r="36" customFormat="false" ht="12.75" hidden="false" customHeight="false" outlineLevel="0" collapsed="false">
      <c r="B36" s="77" t="s">
        <v>23</v>
      </c>
      <c r="C36" s="78"/>
      <c r="D36" s="79"/>
      <c r="E36" s="81" t="n">
        <f aca="false">SUM(E23:E35)</f>
        <v>2715</v>
      </c>
      <c r="F36" s="81" t="n">
        <f aca="false">SUM(F23:F35)</f>
        <v>1</v>
      </c>
      <c r="G36" s="81" t="n">
        <f aca="false">SUM(G23:G35)</f>
        <v>123</v>
      </c>
      <c r="H36" s="81" t="n">
        <f aca="false">SUM(H23:H35)</f>
        <v>2839</v>
      </c>
    </row>
    <row r="37" customFormat="false" ht="12.75" hidden="false" customHeight="true" outlineLevel="0" collapsed="false">
      <c r="B37" s="66"/>
      <c r="C37" s="66"/>
      <c r="D37" s="68" t="n">
        <v>13</v>
      </c>
      <c r="E37" s="95"/>
      <c r="F37" s="95"/>
      <c r="G37" s="97"/>
      <c r="H37" s="71" t="n">
        <f aca="false">E37+F37+G37</f>
        <v>0</v>
      </c>
    </row>
    <row r="38" customFormat="false" ht="12.75" hidden="false" customHeight="false" outlineLevel="0" collapsed="false">
      <c r="B38" s="72" t="s">
        <v>12</v>
      </c>
      <c r="C38" s="84" t="s">
        <v>13</v>
      </c>
      <c r="D38" s="68" t="n">
        <v>12</v>
      </c>
      <c r="E38" s="95"/>
      <c r="F38" s="95"/>
      <c r="G38" s="97"/>
      <c r="H38" s="71" t="n">
        <f aca="false">E38+F38+G38</f>
        <v>0</v>
      </c>
    </row>
    <row r="39" customFormat="false" ht="12.75" hidden="false" customHeight="false" outlineLevel="0" collapsed="false">
      <c r="B39" s="72" t="s">
        <v>24</v>
      </c>
      <c r="C39" s="75"/>
      <c r="D39" s="68" t="n">
        <v>11</v>
      </c>
      <c r="E39" s="95"/>
      <c r="F39" s="95"/>
      <c r="G39" s="97"/>
      <c r="H39" s="71" t="n">
        <f aca="false">E39+F39+G39</f>
        <v>0</v>
      </c>
    </row>
    <row r="40" customFormat="false" ht="12.75" hidden="false" customHeight="false" outlineLevel="0" collapsed="false">
      <c r="B40" s="72" t="s">
        <v>25</v>
      </c>
      <c r="C40" s="84"/>
      <c r="D40" s="68" t="n">
        <v>10</v>
      </c>
      <c r="E40" s="95"/>
      <c r="F40" s="95"/>
      <c r="G40" s="97"/>
      <c r="H40" s="71" t="n">
        <f aca="false">E40+F40+G40</f>
        <v>0</v>
      </c>
    </row>
    <row r="41" customFormat="false" ht="12.75" hidden="false" customHeight="false" outlineLevel="0" collapsed="false">
      <c r="B41" s="72" t="s">
        <v>16</v>
      </c>
      <c r="C41" s="84"/>
      <c r="D41" s="68" t="n">
        <v>9</v>
      </c>
      <c r="E41" s="95"/>
      <c r="F41" s="95"/>
      <c r="G41" s="97"/>
      <c r="H41" s="71" t="n">
        <f aca="false">E41+F41+G41</f>
        <v>0</v>
      </c>
    </row>
    <row r="42" customFormat="false" ht="12.75" hidden="false" customHeight="false" outlineLevel="0" collapsed="false">
      <c r="B42" s="72" t="s">
        <v>15</v>
      </c>
      <c r="C42" s="84" t="s">
        <v>17</v>
      </c>
      <c r="D42" s="68" t="n">
        <v>8</v>
      </c>
      <c r="E42" s="95"/>
      <c r="F42" s="95"/>
      <c r="G42" s="97"/>
      <c r="H42" s="71" t="n">
        <f aca="false">E42+F42+G42</f>
        <v>0</v>
      </c>
    </row>
    <row r="43" customFormat="false" ht="12.75" hidden="false" customHeight="false" outlineLevel="0" collapsed="false">
      <c r="B43" s="72" t="s">
        <v>16</v>
      </c>
      <c r="C43" s="84"/>
      <c r="D43" s="68" t="n">
        <v>7</v>
      </c>
      <c r="E43" s="95"/>
      <c r="F43" s="95"/>
      <c r="G43" s="97"/>
      <c r="H43" s="71" t="n">
        <f aca="false">E43+F43+G43</f>
        <v>0</v>
      </c>
    </row>
    <row r="44" customFormat="false" ht="12.75" hidden="false" customHeight="false" outlineLevel="0" collapsed="false">
      <c r="B44" s="72" t="s">
        <v>12</v>
      </c>
      <c r="C44" s="84"/>
      <c r="D44" s="68" t="n">
        <v>6</v>
      </c>
      <c r="E44" s="95"/>
      <c r="F44" s="95"/>
      <c r="G44" s="97"/>
      <c r="H44" s="71" t="n">
        <f aca="false">E44+F44+G44</f>
        <v>0</v>
      </c>
    </row>
    <row r="45" customFormat="false" ht="12.75" hidden="false" customHeight="false" outlineLevel="0" collapsed="false">
      <c r="B45" s="72" t="s">
        <v>26</v>
      </c>
      <c r="C45" s="66"/>
      <c r="D45" s="68" t="n">
        <v>5</v>
      </c>
      <c r="E45" s="95"/>
      <c r="F45" s="95"/>
      <c r="G45" s="97"/>
      <c r="H45" s="71" t="n">
        <f aca="false">E45+F45+G45</f>
        <v>0</v>
      </c>
    </row>
    <row r="46" customFormat="false" ht="12.75" hidden="false" customHeight="false" outlineLevel="0" collapsed="false">
      <c r="B46" s="72"/>
      <c r="C46" s="84"/>
      <c r="D46" s="68" t="n">
        <v>4</v>
      </c>
      <c r="E46" s="95"/>
      <c r="F46" s="95"/>
      <c r="G46" s="97"/>
      <c r="H46" s="71" t="n">
        <f aca="false">E46+F46+G46</f>
        <v>0</v>
      </c>
    </row>
    <row r="47" customFormat="false" ht="12.75" hidden="false" customHeight="false" outlineLevel="0" collapsed="false">
      <c r="B47" s="72"/>
      <c r="C47" s="84" t="s">
        <v>12</v>
      </c>
      <c r="D47" s="68" t="n">
        <v>3</v>
      </c>
      <c r="E47" s="95"/>
      <c r="F47" s="95"/>
      <c r="G47" s="97"/>
      <c r="H47" s="71" t="n">
        <f aca="false">E47+F47+G47</f>
        <v>0</v>
      </c>
    </row>
    <row r="48" customFormat="false" ht="12.75" hidden="false" customHeight="false" outlineLevel="0" collapsed="false">
      <c r="B48" s="72"/>
      <c r="C48" s="84"/>
      <c r="D48" s="68" t="n">
        <v>2</v>
      </c>
      <c r="E48" s="95"/>
      <c r="F48" s="95"/>
      <c r="G48" s="97"/>
      <c r="H48" s="71" t="n">
        <f aca="false">E48+F48+G48</f>
        <v>0</v>
      </c>
    </row>
    <row r="49" customFormat="false" ht="12.75" hidden="false" customHeight="false" outlineLevel="0" collapsed="false">
      <c r="B49" s="75"/>
      <c r="C49" s="84"/>
      <c r="D49" s="66" t="n">
        <v>1</v>
      </c>
      <c r="E49" s="95"/>
      <c r="F49" s="95"/>
      <c r="G49" s="96"/>
      <c r="H49" s="71" t="n">
        <f aca="false">E49+F49+G49</f>
        <v>0</v>
      </c>
    </row>
    <row r="50" customFormat="false" ht="12.75" hidden="false" customHeight="false" outlineLevel="0" collapsed="false">
      <c r="B50" s="68" t="s">
        <v>27</v>
      </c>
      <c r="C50" s="68"/>
      <c r="D50" s="68"/>
      <c r="E50" s="81" t="n">
        <f aca="false">SUM(E37:E49)</f>
        <v>0</v>
      </c>
      <c r="F50" s="81" t="n">
        <f aca="false">SUM(F37:F49)</f>
        <v>0</v>
      </c>
      <c r="G50" s="81" t="n">
        <f aca="false">SUM(G37:G49)</f>
        <v>0</v>
      </c>
      <c r="H50" s="81" t="n">
        <f aca="false">SUM(H37:H49)</f>
        <v>0</v>
      </c>
    </row>
    <row r="51" customFormat="false" ht="12.75" hidden="false" customHeight="true" outlineLevel="0" collapsed="false">
      <c r="B51" s="89" t="s">
        <v>28</v>
      </c>
      <c r="C51" s="89"/>
      <c r="D51" s="89"/>
      <c r="E51" s="91" t="n">
        <f aca="false">SUM(E22,E36,E50)</f>
        <v>5052</v>
      </c>
      <c r="F51" s="91" t="n">
        <f aca="false">SUM(F22,F36,F50)</f>
        <v>1</v>
      </c>
      <c r="G51" s="91" t="n">
        <f aca="false">SUM(G22,G36,G50)</f>
        <v>265</v>
      </c>
      <c r="H51" s="91" t="n">
        <f aca="false">SUM(H22,H36,H50)</f>
        <v>5318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44" t="s">
        <v>0</v>
      </c>
      <c r="C1" s="45"/>
      <c r="D1" s="45"/>
      <c r="E1" s="45"/>
      <c r="F1" s="45"/>
      <c r="G1" s="46"/>
      <c r="H1" s="47"/>
      <c r="J1" s="48"/>
      <c r="K1" s="48"/>
      <c r="L1" s="48"/>
      <c r="M1" s="48"/>
      <c r="N1" s="48"/>
    </row>
    <row r="2" customFormat="false" ht="15" hidden="false" customHeight="false" outlineLevel="0" collapsed="false">
      <c r="B2" s="49" t="s">
        <v>35</v>
      </c>
      <c r="C2" s="50"/>
      <c r="D2" s="50"/>
      <c r="E2" s="94" t="s">
        <v>39</v>
      </c>
      <c r="F2" s="50"/>
      <c r="G2" s="50"/>
      <c r="H2" s="51"/>
      <c r="J2" s="48"/>
      <c r="K2" s="48"/>
      <c r="L2" s="48"/>
      <c r="M2" s="48"/>
      <c r="N2" s="48"/>
    </row>
    <row r="3" customFormat="false" ht="12.75" hidden="false" customHeight="false" outlineLevel="0" collapsed="false">
      <c r="B3" s="49" t="s">
        <v>30</v>
      </c>
      <c r="C3" s="52" t="s">
        <v>40</v>
      </c>
      <c r="D3" s="52"/>
      <c r="E3" s="52"/>
      <c r="F3" s="53"/>
      <c r="G3" s="54"/>
      <c r="H3" s="55"/>
    </row>
    <row r="4" customFormat="false" ht="12.75" hidden="false" customHeight="false" outlineLevel="0" collapsed="false">
      <c r="B4" s="56" t="s">
        <v>32</v>
      </c>
      <c r="C4" s="57"/>
      <c r="D4" s="58" t="n">
        <v>44926</v>
      </c>
      <c r="E4" s="59"/>
      <c r="F4" s="59"/>
      <c r="G4" s="60"/>
      <c r="H4" s="61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65" t="s">
        <v>6</v>
      </c>
      <c r="C7" s="65"/>
      <c r="D7" s="65"/>
      <c r="E7" s="65" t="s">
        <v>7</v>
      </c>
      <c r="F7" s="65"/>
      <c r="G7" s="65"/>
      <c r="H7" s="65"/>
    </row>
    <row r="8" customFormat="false" ht="12.75" hidden="false" customHeight="true" outlineLevel="0" collapsed="false">
      <c r="B8" s="65"/>
      <c r="C8" s="65"/>
      <c r="D8" s="65"/>
      <c r="E8" s="65" t="s">
        <v>8</v>
      </c>
      <c r="F8" s="65" t="s">
        <v>9</v>
      </c>
      <c r="G8" s="65" t="s">
        <v>10</v>
      </c>
      <c r="H8" s="65" t="s">
        <v>11</v>
      </c>
    </row>
    <row r="9" customFormat="false" ht="12.75" hidden="false" customHeight="false" outlineLevel="0" collapsed="false">
      <c r="B9" s="66"/>
      <c r="C9" s="67"/>
      <c r="D9" s="68" t="n">
        <v>13</v>
      </c>
      <c r="E9" s="107" t="n">
        <v>713</v>
      </c>
      <c r="F9" s="107" t="n">
        <v>11</v>
      </c>
      <c r="G9" s="107" t="n">
        <v>4</v>
      </c>
      <c r="H9" s="71" t="n">
        <f aca="false">E9+F9+G9</f>
        <v>728</v>
      </c>
    </row>
    <row r="10" customFormat="false" ht="12.75" hidden="false" customHeight="false" outlineLevel="0" collapsed="false">
      <c r="B10" s="72" t="s">
        <v>12</v>
      </c>
      <c r="C10" s="67" t="s">
        <v>13</v>
      </c>
      <c r="D10" s="68" t="n">
        <v>12</v>
      </c>
      <c r="E10" s="107" t="n">
        <v>84</v>
      </c>
      <c r="F10" s="107" t="n">
        <v>1</v>
      </c>
      <c r="G10" s="107" t="n">
        <v>0</v>
      </c>
      <c r="H10" s="71" t="n">
        <f aca="false">E10+F10+G10</f>
        <v>85</v>
      </c>
    </row>
    <row r="11" customFormat="false" ht="12.75" hidden="false" customHeight="false" outlineLevel="0" collapsed="false">
      <c r="B11" s="72" t="s">
        <v>14</v>
      </c>
      <c r="C11" s="67"/>
      <c r="D11" s="68" t="n">
        <v>11</v>
      </c>
      <c r="E11" s="107" t="n">
        <v>102</v>
      </c>
      <c r="F11" s="107" t="n">
        <v>2</v>
      </c>
      <c r="G11" s="107" t="n">
        <v>1</v>
      </c>
      <c r="H11" s="71" t="n">
        <f aca="false">E11+F11+G11</f>
        <v>105</v>
      </c>
    </row>
    <row r="12" customFormat="false" ht="12.75" hidden="false" customHeight="false" outlineLevel="0" collapsed="false">
      <c r="B12" s="72" t="s">
        <v>12</v>
      </c>
      <c r="C12" s="73"/>
      <c r="D12" s="68" t="n">
        <v>10</v>
      </c>
      <c r="E12" s="107" t="n">
        <v>297</v>
      </c>
      <c r="F12" s="107" t="n">
        <v>7</v>
      </c>
      <c r="G12" s="107" t="n">
        <v>4</v>
      </c>
      <c r="H12" s="71" t="n">
        <f aca="false">E12+F12+G12</f>
        <v>308</v>
      </c>
    </row>
    <row r="13" customFormat="false" ht="12.75" hidden="false" customHeight="false" outlineLevel="0" collapsed="false">
      <c r="B13" s="72" t="s">
        <v>15</v>
      </c>
      <c r="C13" s="67"/>
      <c r="D13" s="68" t="n">
        <v>9</v>
      </c>
      <c r="E13" s="107" t="n">
        <v>65</v>
      </c>
      <c r="F13" s="107" t="n">
        <v>2</v>
      </c>
      <c r="G13" s="107" t="n">
        <v>0</v>
      </c>
      <c r="H13" s="71" t="n">
        <f aca="false">E13+F13+G13</f>
        <v>67</v>
      </c>
    </row>
    <row r="14" customFormat="false" ht="12.75" hidden="false" customHeight="false" outlineLevel="0" collapsed="false">
      <c r="B14" s="72" t="s">
        <v>16</v>
      </c>
      <c r="C14" s="67" t="s">
        <v>17</v>
      </c>
      <c r="D14" s="68" t="n">
        <v>8</v>
      </c>
      <c r="E14" s="107" t="n">
        <v>17</v>
      </c>
      <c r="F14" s="107" t="n">
        <v>0</v>
      </c>
      <c r="G14" s="107" t="n">
        <v>3</v>
      </c>
      <c r="H14" s="71" t="n">
        <f aca="false">E14+F14+G14</f>
        <v>20</v>
      </c>
    </row>
    <row r="15" customFormat="false" ht="12.75" hidden="false" customHeight="false" outlineLevel="0" collapsed="false">
      <c r="B15" s="72" t="s">
        <v>18</v>
      </c>
      <c r="C15" s="67"/>
      <c r="D15" s="68" t="n">
        <v>7</v>
      </c>
      <c r="E15" s="107" t="n">
        <v>57</v>
      </c>
      <c r="F15" s="107" t="n">
        <v>2</v>
      </c>
      <c r="G15" s="107" t="n">
        <v>1</v>
      </c>
      <c r="H15" s="71" t="n">
        <f aca="false">E15+F15+G15</f>
        <v>60</v>
      </c>
    </row>
    <row r="16" customFormat="false" ht="12.75" hidden="false" customHeight="false" outlineLevel="0" collapsed="false">
      <c r="B16" s="72" t="s">
        <v>19</v>
      </c>
      <c r="C16" s="67"/>
      <c r="D16" s="68" t="n">
        <v>6</v>
      </c>
      <c r="E16" s="107" t="n">
        <v>46</v>
      </c>
      <c r="F16" s="107" t="n">
        <v>1</v>
      </c>
      <c r="G16" s="107" t="n">
        <v>0</v>
      </c>
      <c r="H16" s="71" t="n">
        <f aca="false">E16+F16+G16</f>
        <v>47</v>
      </c>
    </row>
    <row r="17" customFormat="false" ht="12.75" hidden="false" customHeight="false" outlineLevel="0" collapsed="false">
      <c r="B17" s="72" t="s">
        <v>12</v>
      </c>
      <c r="C17" s="73"/>
      <c r="D17" s="68" t="n">
        <v>5</v>
      </c>
      <c r="E17" s="107" t="n">
        <v>32</v>
      </c>
      <c r="F17" s="107" t="n">
        <v>2</v>
      </c>
      <c r="G17" s="107" t="n">
        <v>1</v>
      </c>
      <c r="H17" s="71" t="n">
        <f aca="false">E17+F17+G17</f>
        <v>35</v>
      </c>
      <c r="L17" s="74"/>
    </row>
    <row r="18" customFormat="false" ht="12.75" hidden="false" customHeight="false" outlineLevel="0" collapsed="false">
      <c r="B18" s="72"/>
      <c r="C18" s="67"/>
      <c r="D18" s="68" t="n">
        <v>4</v>
      </c>
      <c r="E18" s="107" t="n">
        <v>9</v>
      </c>
      <c r="F18" s="107" t="n">
        <v>1</v>
      </c>
      <c r="G18" s="107" t="n">
        <v>0</v>
      </c>
      <c r="H18" s="71" t="n">
        <f aca="false">E18+F18+G18</f>
        <v>10</v>
      </c>
    </row>
    <row r="19" customFormat="false" ht="12.75" hidden="false" customHeight="false" outlineLevel="0" collapsed="false">
      <c r="B19" s="72"/>
      <c r="C19" s="67" t="s">
        <v>12</v>
      </c>
      <c r="D19" s="68" t="n">
        <v>3</v>
      </c>
      <c r="E19" s="107" t="n">
        <v>7</v>
      </c>
      <c r="F19" s="107" t="n">
        <v>0</v>
      </c>
      <c r="G19" s="107" t="n">
        <v>0</v>
      </c>
      <c r="H19" s="71" t="n">
        <f aca="false">E19+F19+G19</f>
        <v>7</v>
      </c>
    </row>
    <row r="20" customFormat="false" ht="12.75" hidden="false" customHeight="false" outlineLevel="0" collapsed="false">
      <c r="B20" s="72"/>
      <c r="C20" s="67"/>
      <c r="D20" s="68" t="n">
        <v>2</v>
      </c>
      <c r="E20" s="107" t="n">
        <v>0</v>
      </c>
      <c r="F20" s="107" t="n">
        <v>0</v>
      </c>
      <c r="G20" s="107" t="n">
        <v>0</v>
      </c>
      <c r="H20" s="71" t="n">
        <f aca="false">E20+F20+G20</f>
        <v>0</v>
      </c>
    </row>
    <row r="21" customFormat="false" ht="12.75" hidden="false" customHeight="false" outlineLevel="0" collapsed="false">
      <c r="B21" s="75"/>
      <c r="C21" s="76"/>
      <c r="D21" s="66" t="n">
        <v>1</v>
      </c>
      <c r="E21" s="107" t="n">
        <v>0</v>
      </c>
      <c r="F21" s="107" t="n">
        <v>0</v>
      </c>
      <c r="G21" s="107" t="n">
        <v>0</v>
      </c>
      <c r="H21" s="71" t="n">
        <f aca="false">E21+F21+G21</f>
        <v>0</v>
      </c>
    </row>
    <row r="22" customFormat="false" ht="15" hidden="false" customHeight="true" outlineLevel="0" collapsed="false">
      <c r="B22" s="77" t="s">
        <v>20</v>
      </c>
      <c r="C22" s="78"/>
      <c r="D22" s="79"/>
      <c r="E22" s="81" t="n">
        <v>1429</v>
      </c>
      <c r="F22" s="81" t="n">
        <v>29</v>
      </c>
      <c r="G22" s="81" t="n">
        <v>14</v>
      </c>
      <c r="H22" s="81" t="n">
        <f aca="false">SUM(H9:H21)</f>
        <v>1472</v>
      </c>
    </row>
    <row r="23" customFormat="false" ht="12.75" hidden="false" customHeight="false" outlineLevel="0" collapsed="false">
      <c r="B23" s="66"/>
      <c r="C23" s="82"/>
      <c r="D23" s="68" t="n">
        <v>13</v>
      </c>
      <c r="E23" s="107" t="n">
        <v>1033</v>
      </c>
      <c r="F23" s="107" t="n">
        <v>17</v>
      </c>
      <c r="G23" s="107" t="n">
        <v>2</v>
      </c>
      <c r="H23" s="71" t="n">
        <f aca="false">E23+F23+G23</f>
        <v>1052</v>
      </c>
    </row>
    <row r="24" customFormat="false" ht="12.75" hidden="false" customHeight="false" outlineLevel="0" collapsed="false">
      <c r="B24" s="72"/>
      <c r="C24" s="84" t="s">
        <v>13</v>
      </c>
      <c r="D24" s="68" t="n">
        <v>12</v>
      </c>
      <c r="E24" s="107" t="n">
        <v>111</v>
      </c>
      <c r="F24" s="107" t="n">
        <v>2</v>
      </c>
      <c r="G24" s="107" t="n">
        <v>0</v>
      </c>
      <c r="H24" s="71" t="n">
        <f aca="false">E24+F24+G24</f>
        <v>113</v>
      </c>
    </row>
    <row r="25" customFormat="false" ht="12.75" hidden="false" customHeight="false" outlineLevel="0" collapsed="false">
      <c r="B25" s="72" t="s">
        <v>19</v>
      </c>
      <c r="C25" s="84"/>
      <c r="D25" s="68" t="n">
        <v>11</v>
      </c>
      <c r="E25" s="107" t="n">
        <v>112</v>
      </c>
      <c r="F25" s="107" t="n">
        <v>1</v>
      </c>
      <c r="G25" s="107" t="n">
        <v>1</v>
      </c>
      <c r="H25" s="71" t="n">
        <f aca="false">E25+F25+G25</f>
        <v>114</v>
      </c>
    </row>
    <row r="26" customFormat="false" ht="12.75" hidden="false" customHeight="false" outlineLevel="0" collapsed="false">
      <c r="B26" s="72" t="s">
        <v>21</v>
      </c>
      <c r="C26" s="82"/>
      <c r="D26" s="68" t="n">
        <v>10</v>
      </c>
      <c r="E26" s="107" t="n">
        <v>194</v>
      </c>
      <c r="F26" s="107" t="n">
        <v>8</v>
      </c>
      <c r="G26" s="107" t="n">
        <v>2</v>
      </c>
      <c r="H26" s="71" t="n">
        <f aca="false">E26+F26+G26</f>
        <v>204</v>
      </c>
    </row>
    <row r="27" customFormat="false" ht="12.75" hidden="false" customHeight="false" outlineLevel="0" collapsed="false">
      <c r="B27" s="72" t="s">
        <v>13</v>
      </c>
      <c r="C27" s="84"/>
      <c r="D27" s="68" t="n">
        <v>9</v>
      </c>
      <c r="E27" s="107" t="n">
        <v>70</v>
      </c>
      <c r="F27" s="107" t="n">
        <v>2</v>
      </c>
      <c r="G27" s="107" t="n">
        <v>1</v>
      </c>
      <c r="H27" s="71" t="n">
        <f aca="false">E27+F27+G27</f>
        <v>73</v>
      </c>
    </row>
    <row r="28" customFormat="false" ht="12.75" hidden="false" customHeight="false" outlineLevel="0" collapsed="false">
      <c r="B28" s="72" t="s">
        <v>14</v>
      </c>
      <c r="C28" s="84" t="s">
        <v>17</v>
      </c>
      <c r="D28" s="68" t="n">
        <v>8</v>
      </c>
      <c r="E28" s="107" t="n">
        <v>19</v>
      </c>
      <c r="F28" s="107" t="n">
        <v>0</v>
      </c>
      <c r="G28" s="107" t="n">
        <v>0</v>
      </c>
      <c r="H28" s="71" t="n">
        <f aca="false">E28+F28+G28</f>
        <v>19</v>
      </c>
      <c r="O28" s="43" t="n">
        <v>1</v>
      </c>
    </row>
    <row r="29" customFormat="false" ht="12.75" hidden="false" customHeight="false" outlineLevel="0" collapsed="false">
      <c r="B29" s="72" t="s">
        <v>16</v>
      </c>
      <c r="C29" s="84"/>
      <c r="D29" s="68" t="n">
        <v>7</v>
      </c>
      <c r="E29" s="107" t="n">
        <v>80</v>
      </c>
      <c r="F29" s="107" t="n">
        <v>2</v>
      </c>
      <c r="G29" s="107" t="n">
        <v>1</v>
      </c>
      <c r="H29" s="71" t="n">
        <f aca="false">E29+F29+G29</f>
        <v>83</v>
      </c>
    </row>
    <row r="30" customFormat="false" ht="12.75" hidden="false" customHeight="false" outlineLevel="0" collapsed="false">
      <c r="B30" s="72" t="s">
        <v>13</v>
      </c>
      <c r="C30" s="84"/>
      <c r="D30" s="68" t="n">
        <v>6</v>
      </c>
      <c r="E30" s="107" t="n">
        <v>75</v>
      </c>
      <c r="F30" s="107" t="n">
        <v>0</v>
      </c>
      <c r="G30" s="107" t="n">
        <v>2</v>
      </c>
      <c r="H30" s="71" t="n">
        <f aca="false">E30+F30+G30</f>
        <v>77</v>
      </c>
    </row>
    <row r="31" customFormat="false" ht="12.75" hidden="false" customHeight="false" outlineLevel="0" collapsed="false">
      <c r="B31" s="72" t="s">
        <v>22</v>
      </c>
      <c r="C31" s="82"/>
      <c r="D31" s="68" t="n">
        <v>5</v>
      </c>
      <c r="E31" s="107" t="n">
        <v>58</v>
      </c>
      <c r="F31" s="107" t="n">
        <v>0</v>
      </c>
      <c r="G31" s="107" t="n">
        <v>0</v>
      </c>
      <c r="H31" s="71" t="n">
        <f aca="false">E31+F31+G31</f>
        <v>58</v>
      </c>
    </row>
    <row r="32" customFormat="false" ht="12.75" hidden="false" customHeight="false" outlineLevel="0" collapsed="false">
      <c r="B32" s="72"/>
      <c r="C32" s="84"/>
      <c r="D32" s="68" t="n">
        <v>4</v>
      </c>
      <c r="E32" s="107" t="n">
        <v>14</v>
      </c>
      <c r="F32" s="107" t="n">
        <v>0</v>
      </c>
      <c r="G32" s="107" t="n">
        <v>0</v>
      </c>
      <c r="H32" s="71" t="n">
        <f aca="false">E32+F32+G32</f>
        <v>14</v>
      </c>
    </row>
    <row r="33" customFormat="false" ht="12.75" hidden="false" customHeight="false" outlineLevel="0" collapsed="false">
      <c r="B33" s="72"/>
      <c r="C33" s="84" t="s">
        <v>12</v>
      </c>
      <c r="D33" s="68" t="n">
        <v>3</v>
      </c>
      <c r="E33" s="107" t="n">
        <v>4</v>
      </c>
      <c r="F33" s="107" t="n">
        <v>0</v>
      </c>
      <c r="G33" s="107" t="n">
        <v>0</v>
      </c>
      <c r="H33" s="71" t="n">
        <f aca="false">E33+F33+G33</f>
        <v>4</v>
      </c>
    </row>
    <row r="34" customFormat="false" ht="12.75" hidden="false" customHeight="false" outlineLevel="0" collapsed="false">
      <c r="B34" s="72"/>
      <c r="C34" s="84"/>
      <c r="D34" s="68" t="n">
        <v>2</v>
      </c>
      <c r="E34" s="107" t="n">
        <v>0</v>
      </c>
      <c r="F34" s="107" t="n">
        <v>0</v>
      </c>
      <c r="G34" s="107" t="n">
        <v>0</v>
      </c>
      <c r="H34" s="71" t="n">
        <f aca="false">E34+F34+G34</f>
        <v>0</v>
      </c>
    </row>
    <row r="35" customFormat="false" ht="12.75" hidden="false" customHeight="false" outlineLevel="0" collapsed="false">
      <c r="B35" s="75"/>
      <c r="C35" s="85"/>
      <c r="D35" s="66" t="n">
        <v>1</v>
      </c>
      <c r="E35" s="107" t="n">
        <v>0</v>
      </c>
      <c r="F35" s="107" t="n">
        <v>0</v>
      </c>
      <c r="G35" s="107" t="n">
        <v>0</v>
      </c>
      <c r="H35" s="71" t="n">
        <f aca="false">E35+F35+G35</f>
        <v>0</v>
      </c>
    </row>
    <row r="36" customFormat="false" ht="12.75" hidden="false" customHeight="false" outlineLevel="0" collapsed="false">
      <c r="B36" s="77" t="s">
        <v>23</v>
      </c>
      <c r="C36" s="78"/>
      <c r="D36" s="79"/>
      <c r="E36" s="81" t="n">
        <v>1770</v>
      </c>
      <c r="F36" s="81" t="n">
        <v>32</v>
      </c>
      <c r="G36" s="81" t="n">
        <v>9</v>
      </c>
      <c r="H36" s="81" t="n">
        <f aca="false">SUM(H23:H35)</f>
        <v>1811</v>
      </c>
    </row>
    <row r="37" customFormat="false" ht="12.75" hidden="false" customHeight="true" outlineLevel="0" collapsed="false">
      <c r="B37" s="66"/>
      <c r="C37" s="66"/>
      <c r="D37" s="68" t="n">
        <v>13</v>
      </c>
      <c r="E37" s="107"/>
      <c r="F37" s="107"/>
      <c r="G37" s="107"/>
      <c r="H37" s="71" t="n">
        <f aca="false">E37+F37+G37</f>
        <v>0</v>
      </c>
    </row>
    <row r="38" customFormat="false" ht="12.75" hidden="false" customHeight="false" outlineLevel="0" collapsed="false">
      <c r="B38" s="72" t="s">
        <v>12</v>
      </c>
      <c r="C38" s="84" t="s">
        <v>13</v>
      </c>
      <c r="D38" s="68" t="n">
        <v>12</v>
      </c>
      <c r="E38" s="107"/>
      <c r="F38" s="107"/>
      <c r="G38" s="107"/>
      <c r="H38" s="71" t="n">
        <f aca="false">E38+F38+G38</f>
        <v>0</v>
      </c>
    </row>
    <row r="39" customFormat="false" ht="12.75" hidden="false" customHeight="false" outlineLevel="0" collapsed="false">
      <c r="B39" s="72" t="s">
        <v>24</v>
      </c>
      <c r="C39" s="75"/>
      <c r="D39" s="68" t="n">
        <v>11</v>
      </c>
      <c r="E39" s="107"/>
      <c r="F39" s="107"/>
      <c r="G39" s="107"/>
      <c r="H39" s="71" t="n">
        <f aca="false">E39+F39+G39</f>
        <v>0</v>
      </c>
    </row>
    <row r="40" customFormat="false" ht="12.75" hidden="false" customHeight="false" outlineLevel="0" collapsed="false">
      <c r="B40" s="72" t="s">
        <v>25</v>
      </c>
      <c r="C40" s="84"/>
      <c r="D40" s="68" t="n">
        <v>10</v>
      </c>
      <c r="E40" s="107"/>
      <c r="F40" s="107"/>
      <c r="G40" s="107"/>
      <c r="H40" s="71" t="n">
        <f aca="false">E40+F40+G40</f>
        <v>0</v>
      </c>
    </row>
    <row r="41" customFormat="false" ht="12.75" hidden="false" customHeight="false" outlineLevel="0" collapsed="false">
      <c r="B41" s="72" t="s">
        <v>16</v>
      </c>
      <c r="C41" s="84"/>
      <c r="D41" s="68" t="n">
        <v>9</v>
      </c>
      <c r="E41" s="107"/>
      <c r="F41" s="107"/>
      <c r="G41" s="107"/>
      <c r="H41" s="71" t="n">
        <f aca="false">E41+F41+G41</f>
        <v>0</v>
      </c>
    </row>
    <row r="42" customFormat="false" ht="12.75" hidden="false" customHeight="false" outlineLevel="0" collapsed="false">
      <c r="B42" s="72" t="s">
        <v>15</v>
      </c>
      <c r="C42" s="84" t="s">
        <v>17</v>
      </c>
      <c r="D42" s="68" t="n">
        <v>8</v>
      </c>
      <c r="E42" s="107"/>
      <c r="F42" s="107"/>
      <c r="G42" s="107"/>
      <c r="H42" s="71" t="n">
        <f aca="false">E42+F42+G42</f>
        <v>0</v>
      </c>
    </row>
    <row r="43" customFormat="false" ht="12.75" hidden="false" customHeight="false" outlineLevel="0" collapsed="false">
      <c r="B43" s="72" t="s">
        <v>16</v>
      </c>
      <c r="C43" s="84"/>
      <c r="D43" s="68" t="n">
        <v>7</v>
      </c>
      <c r="E43" s="107"/>
      <c r="F43" s="107"/>
      <c r="G43" s="107"/>
      <c r="H43" s="71" t="n">
        <f aca="false">E43+F43+G43</f>
        <v>0</v>
      </c>
    </row>
    <row r="44" customFormat="false" ht="12.75" hidden="false" customHeight="false" outlineLevel="0" collapsed="false">
      <c r="B44" s="72" t="s">
        <v>12</v>
      </c>
      <c r="C44" s="84"/>
      <c r="D44" s="68" t="n">
        <v>6</v>
      </c>
      <c r="E44" s="107"/>
      <c r="F44" s="107"/>
      <c r="G44" s="107"/>
      <c r="H44" s="71" t="n">
        <f aca="false">E44+F44+G44</f>
        <v>0</v>
      </c>
    </row>
    <row r="45" customFormat="false" ht="12.75" hidden="false" customHeight="false" outlineLevel="0" collapsed="false">
      <c r="B45" s="72" t="s">
        <v>26</v>
      </c>
      <c r="C45" s="66"/>
      <c r="D45" s="68" t="n">
        <v>5</v>
      </c>
      <c r="E45" s="107"/>
      <c r="F45" s="107"/>
      <c r="G45" s="107"/>
      <c r="H45" s="71" t="n">
        <f aca="false">E45+F45+G45</f>
        <v>0</v>
      </c>
    </row>
    <row r="46" customFormat="false" ht="12.75" hidden="false" customHeight="false" outlineLevel="0" collapsed="false">
      <c r="B46" s="72"/>
      <c r="C46" s="84"/>
      <c r="D46" s="68" t="n">
        <v>4</v>
      </c>
      <c r="E46" s="107"/>
      <c r="F46" s="107"/>
      <c r="G46" s="107"/>
      <c r="H46" s="71" t="n">
        <f aca="false">E46+F46+G46</f>
        <v>0</v>
      </c>
    </row>
    <row r="47" customFormat="false" ht="12.75" hidden="false" customHeight="false" outlineLevel="0" collapsed="false">
      <c r="B47" s="72"/>
      <c r="C47" s="84" t="s">
        <v>12</v>
      </c>
      <c r="D47" s="68" t="n">
        <v>3</v>
      </c>
      <c r="E47" s="107"/>
      <c r="F47" s="107"/>
      <c r="G47" s="107"/>
      <c r="H47" s="71" t="n">
        <f aca="false">E47+F47+G47</f>
        <v>0</v>
      </c>
    </row>
    <row r="48" customFormat="false" ht="12.75" hidden="false" customHeight="false" outlineLevel="0" collapsed="false">
      <c r="B48" s="72"/>
      <c r="C48" s="84"/>
      <c r="D48" s="68" t="n">
        <v>2</v>
      </c>
      <c r="E48" s="107"/>
      <c r="F48" s="107"/>
      <c r="G48" s="107"/>
      <c r="H48" s="71" t="n">
        <f aca="false">E48+F48+G48</f>
        <v>0</v>
      </c>
    </row>
    <row r="49" customFormat="false" ht="12.75" hidden="false" customHeight="false" outlineLevel="0" collapsed="false">
      <c r="B49" s="75"/>
      <c r="C49" s="84"/>
      <c r="D49" s="66" t="n">
        <v>1</v>
      </c>
      <c r="E49" s="107"/>
      <c r="F49" s="107"/>
      <c r="G49" s="107"/>
      <c r="H49" s="71" t="n">
        <f aca="false">E49+F49+G49</f>
        <v>0</v>
      </c>
    </row>
    <row r="50" customFormat="false" ht="12.75" hidden="false" customHeight="false" outlineLevel="0" collapsed="false">
      <c r="B50" s="68" t="s">
        <v>27</v>
      </c>
      <c r="C50" s="68"/>
      <c r="D50" s="68"/>
      <c r="E50" s="81" t="n">
        <f aca="false">SUM(E37:E49)</f>
        <v>0</v>
      </c>
      <c r="F50" s="81" t="n">
        <f aca="false">SUM(F37:F49)</f>
        <v>0</v>
      </c>
      <c r="G50" s="81" t="n">
        <f aca="false">SUM(G37:G49)</f>
        <v>0</v>
      </c>
      <c r="H50" s="81" t="n">
        <f aca="false">SUM(H37:H49)</f>
        <v>0</v>
      </c>
    </row>
    <row r="51" customFormat="false" ht="12.75" hidden="false" customHeight="true" outlineLevel="0" collapsed="false">
      <c r="B51" s="89" t="s">
        <v>28</v>
      </c>
      <c r="C51" s="89"/>
      <c r="D51" s="89"/>
      <c r="E51" s="91" t="n">
        <f aca="false">SUM(E22,E36,E50)</f>
        <v>3199</v>
      </c>
      <c r="F51" s="91" t="n">
        <f aca="false">SUM(F22,F36,F50)</f>
        <v>61</v>
      </c>
      <c r="G51" s="91" t="n">
        <f aca="false">SUM(G22,G36,G50)</f>
        <v>23</v>
      </c>
      <c r="H51" s="91" t="n">
        <f aca="false">SUM(H22,H36,H50)</f>
        <v>3283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44" t="s">
        <v>0</v>
      </c>
      <c r="C1" s="45"/>
      <c r="D1" s="45"/>
      <c r="E1" s="45"/>
      <c r="F1" s="45"/>
      <c r="G1" s="46"/>
      <c r="H1" s="47"/>
      <c r="J1" s="48"/>
      <c r="K1" s="48"/>
      <c r="L1" s="48"/>
      <c r="M1" s="48"/>
      <c r="N1" s="48"/>
    </row>
    <row r="2" customFormat="false" ht="15" hidden="false" customHeight="false" outlineLevel="0" collapsed="false">
      <c r="B2" s="49" t="s">
        <v>35</v>
      </c>
      <c r="C2" s="50"/>
      <c r="D2" s="50"/>
      <c r="E2" s="94" t="s">
        <v>41</v>
      </c>
      <c r="F2" s="50"/>
      <c r="G2" s="50"/>
      <c r="H2" s="51"/>
      <c r="J2" s="48"/>
      <c r="K2" s="48"/>
      <c r="L2" s="48"/>
      <c r="M2" s="48"/>
      <c r="N2" s="48"/>
    </row>
    <row r="3" customFormat="false" ht="12.75" hidden="false" customHeight="false" outlineLevel="0" collapsed="false">
      <c r="B3" s="49" t="s">
        <v>30</v>
      </c>
      <c r="C3" s="52" t="s">
        <v>37</v>
      </c>
      <c r="D3" s="52"/>
      <c r="E3" s="52"/>
      <c r="F3" s="53"/>
      <c r="G3" s="54"/>
      <c r="H3" s="55"/>
    </row>
    <row r="4" customFormat="false" ht="12.75" hidden="false" customHeight="false" outlineLevel="0" collapsed="false">
      <c r="B4" s="56" t="s">
        <v>32</v>
      </c>
      <c r="C4" s="57"/>
      <c r="D4" s="58" t="n">
        <v>44926</v>
      </c>
      <c r="E4" s="59"/>
      <c r="F4" s="59"/>
      <c r="G4" s="60"/>
      <c r="H4" s="61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65" t="s">
        <v>6</v>
      </c>
      <c r="C7" s="65"/>
      <c r="D7" s="65"/>
      <c r="E7" s="65" t="s">
        <v>7</v>
      </c>
      <c r="F7" s="65"/>
      <c r="G7" s="65"/>
      <c r="H7" s="65"/>
    </row>
    <row r="8" customFormat="false" ht="12.75" hidden="false" customHeight="true" outlineLevel="0" collapsed="false">
      <c r="B8" s="65"/>
      <c r="C8" s="65"/>
      <c r="D8" s="65"/>
      <c r="E8" s="65" t="s">
        <v>8</v>
      </c>
      <c r="F8" s="65" t="s">
        <v>9</v>
      </c>
      <c r="G8" s="65" t="s">
        <v>10</v>
      </c>
      <c r="H8" s="65" t="s">
        <v>11</v>
      </c>
    </row>
    <row r="9" customFormat="false" ht="12.75" hidden="false" customHeight="false" outlineLevel="0" collapsed="false">
      <c r="B9" s="66"/>
      <c r="C9" s="67"/>
      <c r="D9" s="68" t="n">
        <v>13</v>
      </c>
      <c r="E9" s="95" t="n">
        <v>762</v>
      </c>
      <c r="F9" s="96" t="n">
        <v>16</v>
      </c>
      <c r="G9" s="95" t="n">
        <v>4</v>
      </c>
      <c r="H9" s="71" t="n">
        <f aca="false">E9+F9+G9</f>
        <v>782</v>
      </c>
    </row>
    <row r="10" customFormat="false" ht="12.75" hidden="false" customHeight="false" outlineLevel="0" collapsed="false">
      <c r="B10" s="72" t="s">
        <v>12</v>
      </c>
      <c r="C10" s="67" t="s">
        <v>13</v>
      </c>
      <c r="D10" s="68" t="n">
        <v>12</v>
      </c>
      <c r="E10" s="95" t="n">
        <v>46</v>
      </c>
      <c r="F10" s="95" t="n">
        <v>1</v>
      </c>
      <c r="G10" s="95" t="n">
        <v>0</v>
      </c>
      <c r="H10" s="71" t="n">
        <f aca="false">E10+F10+G10</f>
        <v>47</v>
      </c>
    </row>
    <row r="11" customFormat="false" ht="12.75" hidden="false" customHeight="false" outlineLevel="0" collapsed="false">
      <c r="B11" s="72" t="s">
        <v>14</v>
      </c>
      <c r="C11" s="67"/>
      <c r="D11" s="68" t="n">
        <v>11</v>
      </c>
      <c r="E11" s="95" t="n">
        <v>69</v>
      </c>
      <c r="F11" s="96" t="n">
        <v>2</v>
      </c>
      <c r="G11" s="95" t="n">
        <v>0</v>
      </c>
      <c r="H11" s="71" t="n">
        <f aca="false">E11+F11+G11</f>
        <v>71</v>
      </c>
    </row>
    <row r="12" customFormat="false" ht="12.75" hidden="false" customHeight="false" outlineLevel="0" collapsed="false">
      <c r="B12" s="72" t="s">
        <v>12</v>
      </c>
      <c r="C12" s="73"/>
      <c r="D12" s="68" t="n">
        <v>10</v>
      </c>
      <c r="E12" s="95" t="n">
        <v>68</v>
      </c>
      <c r="F12" s="95" t="n">
        <v>3</v>
      </c>
      <c r="G12" s="95" t="n">
        <v>2</v>
      </c>
      <c r="H12" s="71" t="n">
        <f aca="false">E12+F12+G12</f>
        <v>73</v>
      </c>
    </row>
    <row r="13" customFormat="false" ht="12.75" hidden="false" customHeight="false" outlineLevel="0" collapsed="false">
      <c r="B13" s="72" t="s">
        <v>15</v>
      </c>
      <c r="C13" s="67"/>
      <c r="D13" s="68" t="n">
        <v>9</v>
      </c>
      <c r="E13" s="95" t="n">
        <v>62</v>
      </c>
      <c r="F13" s="96" t="n">
        <v>0</v>
      </c>
      <c r="G13" s="95" t="n">
        <v>1</v>
      </c>
      <c r="H13" s="71" t="n">
        <f aca="false">E13+F13+G13</f>
        <v>63</v>
      </c>
    </row>
    <row r="14" customFormat="false" ht="12.75" hidden="false" customHeight="false" outlineLevel="0" collapsed="false">
      <c r="B14" s="72" t="s">
        <v>16</v>
      </c>
      <c r="C14" s="67" t="s">
        <v>17</v>
      </c>
      <c r="D14" s="68" t="n">
        <v>8</v>
      </c>
      <c r="E14" s="95" t="n">
        <v>46</v>
      </c>
      <c r="F14" s="95" t="n">
        <v>3</v>
      </c>
      <c r="G14" s="95" t="n">
        <v>2</v>
      </c>
      <c r="H14" s="71" t="n">
        <f aca="false">E14+F14+G14</f>
        <v>51</v>
      </c>
    </row>
    <row r="15" customFormat="false" ht="12.75" hidden="false" customHeight="false" outlineLevel="0" collapsed="false">
      <c r="B15" s="72" t="s">
        <v>18</v>
      </c>
      <c r="C15" s="67"/>
      <c r="D15" s="68" t="n">
        <v>7</v>
      </c>
      <c r="E15" s="95" t="n">
        <v>30</v>
      </c>
      <c r="F15" s="96" t="n">
        <v>1</v>
      </c>
      <c r="G15" s="95" t="n">
        <v>0</v>
      </c>
      <c r="H15" s="71" t="n">
        <f aca="false">E15+F15+G15</f>
        <v>31</v>
      </c>
    </row>
    <row r="16" customFormat="false" ht="12.75" hidden="false" customHeight="false" outlineLevel="0" collapsed="false">
      <c r="B16" s="72" t="s">
        <v>19</v>
      </c>
      <c r="C16" s="67"/>
      <c r="D16" s="68" t="n">
        <v>6</v>
      </c>
      <c r="E16" s="95" t="n">
        <v>28</v>
      </c>
      <c r="F16" s="95" t="n">
        <v>0</v>
      </c>
      <c r="G16" s="95" t="n">
        <v>0</v>
      </c>
      <c r="H16" s="71" t="n">
        <f aca="false">E16+F16+G16</f>
        <v>28</v>
      </c>
    </row>
    <row r="17" customFormat="false" ht="12.75" hidden="false" customHeight="false" outlineLevel="0" collapsed="false">
      <c r="B17" s="72" t="s">
        <v>12</v>
      </c>
      <c r="C17" s="73"/>
      <c r="D17" s="68" t="n">
        <v>5</v>
      </c>
      <c r="E17" s="95" t="n">
        <v>29</v>
      </c>
      <c r="F17" s="96" t="n">
        <v>2</v>
      </c>
      <c r="G17" s="95" t="n">
        <v>0</v>
      </c>
      <c r="H17" s="71" t="n">
        <f aca="false">E17+F17+G17</f>
        <v>31</v>
      </c>
      <c r="L17" s="74"/>
    </row>
    <row r="18" customFormat="false" ht="12.75" hidden="false" customHeight="false" outlineLevel="0" collapsed="false">
      <c r="B18" s="72"/>
      <c r="C18" s="67"/>
      <c r="D18" s="68" t="n">
        <v>4</v>
      </c>
      <c r="E18" s="95" t="n">
        <v>13</v>
      </c>
      <c r="F18" s="95" t="n">
        <v>0</v>
      </c>
      <c r="G18" s="95" t="n">
        <v>1</v>
      </c>
      <c r="H18" s="71" t="n">
        <f aca="false">E18+F18+G18</f>
        <v>14</v>
      </c>
    </row>
    <row r="19" customFormat="false" ht="12.75" hidden="false" customHeight="false" outlineLevel="0" collapsed="false">
      <c r="B19" s="72"/>
      <c r="C19" s="67" t="s">
        <v>12</v>
      </c>
      <c r="D19" s="68" t="n">
        <v>3</v>
      </c>
      <c r="E19" s="95" t="n">
        <v>2</v>
      </c>
      <c r="F19" s="96" t="n">
        <v>2</v>
      </c>
      <c r="G19" s="95" t="n">
        <v>0</v>
      </c>
      <c r="H19" s="71" t="n">
        <f aca="false">E19+F19+G19</f>
        <v>4</v>
      </c>
    </row>
    <row r="20" customFormat="false" ht="12.75" hidden="false" customHeight="false" outlineLevel="0" collapsed="false">
      <c r="B20" s="72"/>
      <c r="C20" s="67"/>
      <c r="D20" s="68" t="n">
        <v>2</v>
      </c>
      <c r="E20" s="95" t="n">
        <v>16</v>
      </c>
      <c r="F20" s="95" t="n">
        <v>1</v>
      </c>
      <c r="G20" s="95" t="n">
        <v>1</v>
      </c>
      <c r="H20" s="71" t="n">
        <f aca="false">E20+F20+G20</f>
        <v>18</v>
      </c>
    </row>
    <row r="21" customFormat="false" ht="12.75" hidden="false" customHeight="false" outlineLevel="0" collapsed="false">
      <c r="B21" s="75"/>
      <c r="C21" s="76"/>
      <c r="D21" s="66" t="n">
        <v>1</v>
      </c>
      <c r="E21" s="95" t="n">
        <v>20</v>
      </c>
      <c r="F21" s="96" t="n">
        <v>0</v>
      </c>
      <c r="G21" s="95" t="n">
        <v>1</v>
      </c>
      <c r="H21" s="71" t="n">
        <f aca="false">E21+F21+G21</f>
        <v>21</v>
      </c>
    </row>
    <row r="22" customFormat="false" ht="15" hidden="false" customHeight="true" outlineLevel="0" collapsed="false">
      <c r="B22" s="77" t="s">
        <v>20</v>
      </c>
      <c r="C22" s="78"/>
      <c r="D22" s="79"/>
      <c r="E22" s="81" t="n">
        <f aca="false">SUM(E9:E21)</f>
        <v>1191</v>
      </c>
      <c r="F22" s="81" t="n">
        <f aca="false">SUM(F9:F21)</f>
        <v>31</v>
      </c>
      <c r="G22" s="81" t="n">
        <f aca="false">SUM(G9:G21)</f>
        <v>12</v>
      </c>
      <c r="H22" s="81" t="n">
        <f aca="false">SUM(H9:H21)</f>
        <v>1234</v>
      </c>
    </row>
    <row r="23" customFormat="false" ht="12.75" hidden="false" customHeight="false" outlineLevel="0" collapsed="false">
      <c r="B23" s="66"/>
      <c r="C23" s="82"/>
      <c r="D23" s="68" t="n">
        <v>13</v>
      </c>
      <c r="E23" s="108" t="n">
        <v>1284</v>
      </c>
      <c r="F23" s="96" t="n">
        <v>23</v>
      </c>
      <c r="G23" s="97" t="n">
        <v>3</v>
      </c>
      <c r="H23" s="71" t="n">
        <f aca="false">E23+F23+G23</f>
        <v>1310</v>
      </c>
    </row>
    <row r="24" customFormat="false" ht="12.75" hidden="false" customHeight="false" outlineLevel="0" collapsed="false">
      <c r="B24" s="72"/>
      <c r="C24" s="84" t="s">
        <v>13</v>
      </c>
      <c r="D24" s="68" t="n">
        <v>12</v>
      </c>
      <c r="E24" s="95" t="n">
        <v>41</v>
      </c>
      <c r="F24" s="95" t="n">
        <v>2</v>
      </c>
      <c r="G24" s="97" t="n">
        <v>0</v>
      </c>
      <c r="H24" s="71" t="n">
        <f aca="false">E24+F24+G24</f>
        <v>43</v>
      </c>
    </row>
    <row r="25" customFormat="false" ht="12.75" hidden="false" customHeight="false" outlineLevel="0" collapsed="false">
      <c r="B25" s="72" t="s">
        <v>19</v>
      </c>
      <c r="C25" s="84"/>
      <c r="D25" s="68" t="n">
        <v>11</v>
      </c>
      <c r="E25" s="95" t="n">
        <v>56</v>
      </c>
      <c r="F25" s="96" t="n">
        <v>1</v>
      </c>
      <c r="G25" s="97" t="n">
        <v>0</v>
      </c>
      <c r="H25" s="71" t="n">
        <f aca="false">E25+F25+G25</f>
        <v>57</v>
      </c>
    </row>
    <row r="26" customFormat="false" ht="12.75" hidden="false" customHeight="false" outlineLevel="0" collapsed="false">
      <c r="B26" s="72" t="s">
        <v>21</v>
      </c>
      <c r="C26" s="82"/>
      <c r="D26" s="68" t="n">
        <v>10</v>
      </c>
      <c r="E26" s="95" t="n">
        <v>89</v>
      </c>
      <c r="F26" s="95" t="n">
        <v>2</v>
      </c>
      <c r="G26" s="97" t="n">
        <v>3</v>
      </c>
      <c r="H26" s="71" t="n">
        <f aca="false">E26+F26+G26</f>
        <v>94</v>
      </c>
    </row>
    <row r="27" customFormat="false" ht="12.75" hidden="false" customHeight="false" outlineLevel="0" collapsed="false">
      <c r="B27" s="72" t="s">
        <v>13</v>
      </c>
      <c r="C27" s="84"/>
      <c r="D27" s="68" t="n">
        <v>9</v>
      </c>
      <c r="E27" s="95" t="n">
        <v>75</v>
      </c>
      <c r="F27" s="96" t="n">
        <v>0</v>
      </c>
      <c r="G27" s="97" t="n">
        <v>0</v>
      </c>
      <c r="H27" s="71" t="n">
        <f aca="false">E27+F27+G27</f>
        <v>75</v>
      </c>
    </row>
    <row r="28" customFormat="false" ht="12.75" hidden="false" customHeight="false" outlineLevel="0" collapsed="false">
      <c r="B28" s="72" t="s">
        <v>14</v>
      </c>
      <c r="C28" s="84" t="s">
        <v>17</v>
      </c>
      <c r="D28" s="68" t="n">
        <v>8</v>
      </c>
      <c r="E28" s="95" t="n">
        <v>67</v>
      </c>
      <c r="F28" s="95" t="n">
        <v>0</v>
      </c>
      <c r="G28" s="97" t="n">
        <v>0</v>
      </c>
      <c r="H28" s="71" t="n">
        <f aca="false">E28+F28+G28</f>
        <v>67</v>
      </c>
      <c r="O28" s="43" t="n">
        <v>1</v>
      </c>
    </row>
    <row r="29" customFormat="false" ht="12.75" hidden="false" customHeight="false" outlineLevel="0" collapsed="false">
      <c r="B29" s="72" t="s">
        <v>16</v>
      </c>
      <c r="C29" s="84"/>
      <c r="D29" s="68" t="n">
        <v>7</v>
      </c>
      <c r="E29" s="95" t="n">
        <v>48</v>
      </c>
      <c r="F29" s="96" t="n">
        <v>1</v>
      </c>
      <c r="G29" s="97" t="n">
        <v>0</v>
      </c>
      <c r="H29" s="71" t="n">
        <f aca="false">E29+F29+G29</f>
        <v>49</v>
      </c>
    </row>
    <row r="30" customFormat="false" ht="12.75" hidden="false" customHeight="false" outlineLevel="0" collapsed="false">
      <c r="B30" s="72" t="s">
        <v>13</v>
      </c>
      <c r="C30" s="84"/>
      <c r="D30" s="68" t="n">
        <v>6</v>
      </c>
      <c r="E30" s="95" t="n">
        <v>36</v>
      </c>
      <c r="F30" s="95" t="n">
        <v>0</v>
      </c>
      <c r="G30" s="97" t="n">
        <v>0</v>
      </c>
      <c r="H30" s="71" t="n">
        <f aca="false">E30+F30+G30</f>
        <v>36</v>
      </c>
    </row>
    <row r="31" customFormat="false" ht="12.75" hidden="false" customHeight="false" outlineLevel="0" collapsed="false">
      <c r="B31" s="72" t="s">
        <v>22</v>
      </c>
      <c r="C31" s="82"/>
      <c r="D31" s="68" t="n">
        <v>5</v>
      </c>
      <c r="E31" s="95" t="n">
        <v>49</v>
      </c>
      <c r="F31" s="96" t="n">
        <v>0</v>
      </c>
      <c r="G31" s="97" t="n">
        <v>1</v>
      </c>
      <c r="H31" s="71" t="n">
        <f aca="false">E31+F31+G31</f>
        <v>50</v>
      </c>
    </row>
    <row r="32" customFormat="false" ht="12.75" hidden="false" customHeight="false" outlineLevel="0" collapsed="false">
      <c r="B32" s="72"/>
      <c r="C32" s="84"/>
      <c r="D32" s="68" t="n">
        <v>4</v>
      </c>
      <c r="E32" s="95" t="n">
        <v>17</v>
      </c>
      <c r="F32" s="95" t="n">
        <v>0</v>
      </c>
      <c r="G32" s="97" t="n">
        <v>0</v>
      </c>
      <c r="H32" s="71" t="n">
        <f aca="false">E32+F32+G32</f>
        <v>17</v>
      </c>
    </row>
    <row r="33" customFormat="false" ht="12.75" hidden="false" customHeight="false" outlineLevel="0" collapsed="false">
      <c r="B33" s="72"/>
      <c r="C33" s="84" t="s">
        <v>12</v>
      </c>
      <c r="D33" s="68" t="n">
        <v>3</v>
      </c>
      <c r="E33" s="95" t="n">
        <v>11</v>
      </c>
      <c r="F33" s="96" t="n">
        <v>0</v>
      </c>
      <c r="G33" s="97" t="n">
        <v>0</v>
      </c>
      <c r="H33" s="71" t="n">
        <f aca="false">E33+F33+G33</f>
        <v>11</v>
      </c>
    </row>
    <row r="34" customFormat="false" ht="12.75" hidden="false" customHeight="false" outlineLevel="0" collapsed="false">
      <c r="B34" s="72"/>
      <c r="C34" s="84"/>
      <c r="D34" s="68" t="n">
        <v>2</v>
      </c>
      <c r="E34" s="95" t="n">
        <v>9</v>
      </c>
      <c r="F34" s="95" t="n">
        <v>1</v>
      </c>
      <c r="G34" s="97" t="n">
        <v>0</v>
      </c>
      <c r="H34" s="71" t="n">
        <f aca="false">E34+F34+G34</f>
        <v>10</v>
      </c>
    </row>
    <row r="35" customFormat="false" ht="12.75" hidden="false" customHeight="false" outlineLevel="0" collapsed="false">
      <c r="B35" s="75"/>
      <c r="C35" s="85"/>
      <c r="D35" s="66" t="n">
        <v>1</v>
      </c>
      <c r="E35" s="95" t="n">
        <v>34</v>
      </c>
      <c r="F35" s="96" t="n">
        <v>0</v>
      </c>
      <c r="G35" s="97" t="n">
        <v>0</v>
      </c>
      <c r="H35" s="71" t="n">
        <f aca="false">E35+F35+G35</f>
        <v>34</v>
      </c>
    </row>
    <row r="36" customFormat="false" ht="12.75" hidden="false" customHeight="false" outlineLevel="0" collapsed="false">
      <c r="B36" s="77" t="s">
        <v>23</v>
      </c>
      <c r="C36" s="78"/>
      <c r="D36" s="79"/>
      <c r="E36" s="81" t="n">
        <f aca="false">SUM(E23:E35)</f>
        <v>1816</v>
      </c>
      <c r="F36" s="81" t="n">
        <f aca="false">SUM(F23:F35)</f>
        <v>30</v>
      </c>
      <c r="G36" s="81" t="n">
        <f aca="false">SUM(G23:G35)</f>
        <v>7</v>
      </c>
      <c r="H36" s="81" t="n">
        <f aca="false">SUM(H23:H35)</f>
        <v>1853</v>
      </c>
    </row>
    <row r="37" customFormat="false" ht="12.75" hidden="false" customHeight="true" outlineLevel="0" collapsed="false">
      <c r="B37" s="66"/>
      <c r="C37" s="66"/>
      <c r="D37" s="68" t="n">
        <v>13</v>
      </c>
      <c r="E37" s="95" t="n">
        <v>17</v>
      </c>
      <c r="F37" s="95" t="n">
        <v>0</v>
      </c>
      <c r="G37" s="97" t="n">
        <v>0</v>
      </c>
      <c r="H37" s="71" t="n">
        <f aca="false">E37+F37+G37</f>
        <v>17</v>
      </c>
    </row>
    <row r="38" customFormat="false" ht="12.75" hidden="false" customHeight="false" outlineLevel="0" collapsed="false">
      <c r="B38" s="72" t="s">
        <v>12</v>
      </c>
      <c r="C38" s="84" t="s">
        <v>13</v>
      </c>
      <c r="D38" s="68" t="n">
        <v>12</v>
      </c>
      <c r="E38" s="95" t="n">
        <v>0</v>
      </c>
      <c r="F38" s="95" t="n">
        <v>0</v>
      </c>
      <c r="G38" s="97" t="n">
        <v>0</v>
      </c>
      <c r="H38" s="71" t="n">
        <f aca="false">E38+F38+G38</f>
        <v>0</v>
      </c>
    </row>
    <row r="39" customFormat="false" ht="12.75" hidden="false" customHeight="false" outlineLevel="0" collapsed="false">
      <c r="B39" s="72" t="s">
        <v>24</v>
      </c>
      <c r="C39" s="75"/>
      <c r="D39" s="68" t="n">
        <v>11</v>
      </c>
      <c r="E39" s="95" t="n">
        <v>0</v>
      </c>
      <c r="F39" s="95" t="n">
        <v>0</v>
      </c>
      <c r="G39" s="97" t="n">
        <v>0</v>
      </c>
      <c r="H39" s="71" t="n">
        <f aca="false">E39+F39+G39</f>
        <v>0</v>
      </c>
    </row>
    <row r="40" customFormat="false" ht="12.75" hidden="false" customHeight="false" outlineLevel="0" collapsed="false">
      <c r="B40" s="72" t="s">
        <v>25</v>
      </c>
      <c r="C40" s="84"/>
      <c r="D40" s="68" t="n">
        <v>10</v>
      </c>
      <c r="E40" s="95" t="n">
        <v>0</v>
      </c>
      <c r="F40" s="95" t="n">
        <v>0</v>
      </c>
      <c r="G40" s="97" t="n">
        <v>0</v>
      </c>
      <c r="H40" s="71" t="n">
        <f aca="false">E40+F40+G40</f>
        <v>0</v>
      </c>
    </row>
    <row r="41" customFormat="false" ht="12.75" hidden="false" customHeight="false" outlineLevel="0" collapsed="false">
      <c r="B41" s="72" t="s">
        <v>16</v>
      </c>
      <c r="C41" s="84"/>
      <c r="D41" s="68" t="n">
        <v>9</v>
      </c>
      <c r="E41" s="95" t="n">
        <v>0</v>
      </c>
      <c r="F41" s="95" t="n">
        <v>0</v>
      </c>
      <c r="G41" s="97" t="n">
        <v>0</v>
      </c>
      <c r="H41" s="71" t="n">
        <f aca="false">E41+F41+G41</f>
        <v>0</v>
      </c>
    </row>
    <row r="42" customFormat="false" ht="12.75" hidden="false" customHeight="false" outlineLevel="0" collapsed="false">
      <c r="B42" s="72" t="s">
        <v>15</v>
      </c>
      <c r="C42" s="84" t="s">
        <v>17</v>
      </c>
      <c r="D42" s="68" t="n">
        <v>8</v>
      </c>
      <c r="E42" s="95" t="n">
        <v>0</v>
      </c>
      <c r="F42" s="95" t="n">
        <v>0</v>
      </c>
      <c r="G42" s="97" t="n">
        <v>0</v>
      </c>
      <c r="H42" s="71" t="n">
        <f aca="false">E42+F42+G42</f>
        <v>0</v>
      </c>
    </row>
    <row r="43" customFormat="false" ht="12.75" hidden="false" customHeight="false" outlineLevel="0" collapsed="false">
      <c r="B43" s="72" t="s">
        <v>16</v>
      </c>
      <c r="C43" s="84"/>
      <c r="D43" s="68" t="n">
        <v>7</v>
      </c>
      <c r="E43" s="95" t="n">
        <v>0</v>
      </c>
      <c r="F43" s="95" t="n">
        <v>0</v>
      </c>
      <c r="G43" s="97" t="n">
        <v>0</v>
      </c>
      <c r="H43" s="71" t="n">
        <f aca="false">E43+F43+G43</f>
        <v>0</v>
      </c>
    </row>
    <row r="44" customFormat="false" ht="12.75" hidden="false" customHeight="false" outlineLevel="0" collapsed="false">
      <c r="B44" s="72" t="s">
        <v>12</v>
      </c>
      <c r="C44" s="84"/>
      <c r="D44" s="68" t="n">
        <v>6</v>
      </c>
      <c r="E44" s="95" t="n">
        <v>0</v>
      </c>
      <c r="F44" s="95" t="n">
        <v>0</v>
      </c>
      <c r="G44" s="97" t="n">
        <v>0</v>
      </c>
      <c r="H44" s="71" t="n">
        <f aca="false">E44+F44+G44</f>
        <v>0</v>
      </c>
    </row>
    <row r="45" customFormat="false" ht="12.75" hidden="false" customHeight="false" outlineLevel="0" collapsed="false">
      <c r="B45" s="72" t="s">
        <v>26</v>
      </c>
      <c r="C45" s="66"/>
      <c r="D45" s="68" t="n">
        <v>5</v>
      </c>
      <c r="E45" s="95" t="n">
        <v>0</v>
      </c>
      <c r="F45" s="95" t="n">
        <v>0</v>
      </c>
      <c r="G45" s="97" t="n">
        <v>0</v>
      </c>
      <c r="H45" s="71" t="n">
        <f aca="false">E45+F45+G45</f>
        <v>0</v>
      </c>
    </row>
    <row r="46" customFormat="false" ht="12.75" hidden="false" customHeight="false" outlineLevel="0" collapsed="false">
      <c r="B46" s="72"/>
      <c r="C46" s="84"/>
      <c r="D46" s="68" t="n">
        <v>4</v>
      </c>
      <c r="E46" s="95" t="n">
        <v>0</v>
      </c>
      <c r="F46" s="95" t="n">
        <v>0</v>
      </c>
      <c r="G46" s="97" t="n">
        <v>0</v>
      </c>
      <c r="H46" s="71" t="n">
        <f aca="false">E46+F46+G46</f>
        <v>0</v>
      </c>
    </row>
    <row r="47" customFormat="false" ht="12.75" hidden="false" customHeight="false" outlineLevel="0" collapsed="false">
      <c r="B47" s="72"/>
      <c r="C47" s="84" t="s">
        <v>12</v>
      </c>
      <c r="D47" s="68" t="n">
        <v>3</v>
      </c>
      <c r="E47" s="95" t="n">
        <v>0</v>
      </c>
      <c r="F47" s="95" t="n">
        <v>0</v>
      </c>
      <c r="G47" s="97" t="n">
        <v>0</v>
      </c>
      <c r="H47" s="71" t="n">
        <f aca="false">E47+F47+G47</f>
        <v>0</v>
      </c>
    </row>
    <row r="48" customFormat="false" ht="12.75" hidden="false" customHeight="false" outlineLevel="0" collapsed="false">
      <c r="B48" s="72"/>
      <c r="C48" s="84"/>
      <c r="D48" s="68" t="n">
        <v>2</v>
      </c>
      <c r="E48" s="95" t="n">
        <v>0</v>
      </c>
      <c r="F48" s="95" t="n">
        <v>0</v>
      </c>
      <c r="G48" s="97" t="n">
        <v>0</v>
      </c>
      <c r="H48" s="71" t="n">
        <f aca="false">E48+F48+G48</f>
        <v>0</v>
      </c>
    </row>
    <row r="49" customFormat="false" ht="12.75" hidden="false" customHeight="false" outlineLevel="0" collapsed="false">
      <c r="B49" s="75"/>
      <c r="C49" s="84"/>
      <c r="D49" s="66" t="n">
        <v>1</v>
      </c>
      <c r="E49" s="95" t="n">
        <v>0</v>
      </c>
      <c r="F49" s="95" t="n">
        <v>0</v>
      </c>
      <c r="G49" s="109" t="n">
        <v>0</v>
      </c>
      <c r="H49" s="71" t="n">
        <f aca="false">E49+F49+G49</f>
        <v>0</v>
      </c>
    </row>
    <row r="50" customFormat="false" ht="12.75" hidden="false" customHeight="false" outlineLevel="0" collapsed="false">
      <c r="B50" s="68" t="s">
        <v>27</v>
      </c>
      <c r="C50" s="68"/>
      <c r="D50" s="68"/>
      <c r="E50" s="81" t="n">
        <f aca="false">SUM(E37:E49)</f>
        <v>17</v>
      </c>
      <c r="F50" s="81" t="n">
        <f aca="false">SUM(F37:F49)</f>
        <v>0</v>
      </c>
      <c r="G50" s="81" t="n">
        <f aca="false">SUM(G37:G49)</f>
        <v>0</v>
      </c>
      <c r="H50" s="81" t="n">
        <f aca="false">SUM(H37:H49)</f>
        <v>17</v>
      </c>
    </row>
    <row r="51" customFormat="false" ht="12.75" hidden="false" customHeight="true" outlineLevel="0" collapsed="false">
      <c r="B51" s="89" t="s">
        <v>28</v>
      </c>
      <c r="C51" s="89"/>
      <c r="D51" s="89"/>
      <c r="E51" s="91" t="n">
        <f aca="false">SUM(E22,E36,E50)</f>
        <v>3024</v>
      </c>
      <c r="F51" s="91" t="n">
        <f aca="false">SUM(F22,F36,F50)</f>
        <v>61</v>
      </c>
      <c r="G51" s="91" t="n">
        <f aca="false">SUM(G22,G36,G50)</f>
        <v>19</v>
      </c>
      <c r="H51" s="91" t="n">
        <f aca="false">SUM(H22,H36,H50)</f>
        <v>3104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5" activeCellId="0" sqref="B5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44" t="s">
        <v>0</v>
      </c>
      <c r="C1" s="45"/>
      <c r="D1" s="45"/>
      <c r="E1" s="45"/>
      <c r="F1" s="45"/>
      <c r="G1" s="46"/>
      <c r="H1" s="47"/>
      <c r="J1" s="48"/>
      <c r="K1" s="48"/>
      <c r="L1" s="48"/>
      <c r="M1" s="48"/>
      <c r="N1" s="48"/>
    </row>
    <row r="2" customFormat="false" ht="15" hidden="false" customHeight="false" outlineLevel="0" collapsed="false">
      <c r="B2" s="49" t="s">
        <v>35</v>
      </c>
      <c r="C2" s="50"/>
      <c r="D2" s="50"/>
      <c r="E2" s="94" t="s">
        <v>42</v>
      </c>
      <c r="F2" s="50"/>
      <c r="G2" s="50"/>
      <c r="H2" s="51"/>
      <c r="J2" s="48"/>
      <c r="K2" s="48"/>
      <c r="L2" s="48"/>
      <c r="M2" s="48"/>
      <c r="N2" s="48"/>
    </row>
    <row r="3" customFormat="false" ht="12.75" hidden="false" customHeight="false" outlineLevel="0" collapsed="false">
      <c r="B3" s="49" t="s">
        <v>30</v>
      </c>
      <c r="C3" s="52" t="s">
        <v>37</v>
      </c>
      <c r="D3" s="52"/>
      <c r="E3" s="52"/>
      <c r="F3" s="53"/>
      <c r="G3" s="54"/>
      <c r="H3" s="55"/>
    </row>
    <row r="4" customFormat="false" ht="12.75" hidden="false" customHeight="false" outlineLevel="0" collapsed="false">
      <c r="B4" s="56" t="s">
        <v>32</v>
      </c>
      <c r="C4" s="57"/>
      <c r="D4" s="58" t="n">
        <v>44926</v>
      </c>
      <c r="E4" s="59"/>
      <c r="F4" s="59"/>
      <c r="G4" s="60"/>
      <c r="H4" s="61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65" t="s">
        <v>6</v>
      </c>
      <c r="C7" s="65"/>
      <c r="D7" s="65"/>
      <c r="E7" s="65" t="s">
        <v>7</v>
      </c>
      <c r="F7" s="65"/>
      <c r="G7" s="65"/>
      <c r="H7" s="65"/>
    </row>
    <row r="8" customFormat="false" ht="12.75" hidden="false" customHeight="true" outlineLevel="0" collapsed="false">
      <c r="B8" s="65"/>
      <c r="C8" s="65"/>
      <c r="D8" s="65"/>
      <c r="E8" s="65" t="s">
        <v>8</v>
      </c>
      <c r="F8" s="65" t="s">
        <v>9</v>
      </c>
      <c r="G8" s="65" t="s">
        <v>10</v>
      </c>
      <c r="H8" s="65" t="s">
        <v>11</v>
      </c>
    </row>
    <row r="9" customFormat="false" ht="12.75" hidden="false" customHeight="false" outlineLevel="0" collapsed="false">
      <c r="B9" s="66"/>
      <c r="C9" s="67"/>
      <c r="D9" s="68" t="n">
        <v>13</v>
      </c>
      <c r="E9" s="107" t="n">
        <v>534</v>
      </c>
      <c r="F9" s="107" t="n">
        <v>21</v>
      </c>
      <c r="G9" s="107" t="n">
        <v>3</v>
      </c>
      <c r="H9" s="71" t="n">
        <f aca="false">E9+F9+G9</f>
        <v>558</v>
      </c>
    </row>
    <row r="10" customFormat="false" ht="12.75" hidden="false" customHeight="false" outlineLevel="0" collapsed="false">
      <c r="B10" s="72" t="s">
        <v>12</v>
      </c>
      <c r="C10" s="67" t="s">
        <v>13</v>
      </c>
      <c r="D10" s="68" t="n">
        <v>12</v>
      </c>
      <c r="E10" s="107" t="n">
        <v>49</v>
      </c>
      <c r="F10" s="107" t="n">
        <v>1</v>
      </c>
      <c r="G10" s="107"/>
      <c r="H10" s="71" t="n">
        <f aca="false">E10+F10+G10</f>
        <v>50</v>
      </c>
    </row>
    <row r="11" customFormat="false" ht="12.75" hidden="false" customHeight="false" outlineLevel="0" collapsed="false">
      <c r="B11" s="72" t="s">
        <v>14</v>
      </c>
      <c r="C11" s="67"/>
      <c r="D11" s="68" t="n">
        <v>11</v>
      </c>
      <c r="E11" s="107" t="n">
        <v>77</v>
      </c>
      <c r="F11" s="107"/>
      <c r="G11" s="107"/>
      <c r="H11" s="71" t="n">
        <f aca="false">E11+F11+G11</f>
        <v>77</v>
      </c>
    </row>
    <row r="12" customFormat="false" ht="12.75" hidden="false" customHeight="false" outlineLevel="0" collapsed="false">
      <c r="B12" s="72" t="s">
        <v>12</v>
      </c>
      <c r="C12" s="73"/>
      <c r="D12" s="68" t="n">
        <v>10</v>
      </c>
      <c r="E12" s="107" t="n">
        <v>42</v>
      </c>
      <c r="F12" s="107" t="n">
        <v>2</v>
      </c>
      <c r="G12" s="107"/>
      <c r="H12" s="71" t="n">
        <f aca="false">E12+F12+G12</f>
        <v>44</v>
      </c>
    </row>
    <row r="13" customFormat="false" ht="12.75" hidden="false" customHeight="false" outlineLevel="0" collapsed="false">
      <c r="B13" s="72" t="s">
        <v>15</v>
      </c>
      <c r="C13" s="67"/>
      <c r="D13" s="68" t="n">
        <v>9</v>
      </c>
      <c r="E13" s="107" t="n">
        <v>32</v>
      </c>
      <c r="F13" s="107" t="n">
        <v>2</v>
      </c>
      <c r="G13" s="107"/>
      <c r="H13" s="71" t="n">
        <f aca="false">E13+F13+G13</f>
        <v>34</v>
      </c>
    </row>
    <row r="14" customFormat="false" ht="12.75" hidden="false" customHeight="false" outlineLevel="0" collapsed="false">
      <c r="B14" s="72" t="s">
        <v>16</v>
      </c>
      <c r="C14" s="67" t="s">
        <v>17</v>
      </c>
      <c r="D14" s="68" t="n">
        <v>8</v>
      </c>
      <c r="E14" s="107" t="n">
        <v>24</v>
      </c>
      <c r="F14" s="107"/>
      <c r="G14" s="107"/>
      <c r="H14" s="71" t="n">
        <f aca="false">E14+F14+G14</f>
        <v>24</v>
      </c>
    </row>
    <row r="15" customFormat="false" ht="12.75" hidden="false" customHeight="false" outlineLevel="0" collapsed="false">
      <c r="B15" s="72" t="s">
        <v>18</v>
      </c>
      <c r="C15" s="67"/>
      <c r="D15" s="68" t="n">
        <v>7</v>
      </c>
      <c r="E15" s="107" t="n">
        <v>15</v>
      </c>
      <c r="F15" s="107" t="n">
        <v>1</v>
      </c>
      <c r="G15" s="107"/>
      <c r="H15" s="71" t="n">
        <f aca="false">E15+F15+G15</f>
        <v>16</v>
      </c>
    </row>
    <row r="16" customFormat="false" ht="12.75" hidden="false" customHeight="false" outlineLevel="0" collapsed="false">
      <c r="B16" s="72" t="s">
        <v>19</v>
      </c>
      <c r="C16" s="67"/>
      <c r="D16" s="68" t="n">
        <v>6</v>
      </c>
      <c r="E16" s="107" t="n">
        <v>7</v>
      </c>
      <c r="F16" s="107"/>
      <c r="G16" s="107"/>
      <c r="H16" s="71" t="n">
        <f aca="false">E16+F16+G16</f>
        <v>7</v>
      </c>
    </row>
    <row r="17" customFormat="false" ht="12.75" hidden="false" customHeight="false" outlineLevel="0" collapsed="false">
      <c r="B17" s="72" t="s">
        <v>12</v>
      </c>
      <c r="C17" s="73"/>
      <c r="D17" s="68" t="n">
        <v>5</v>
      </c>
      <c r="E17" s="107" t="n">
        <v>12</v>
      </c>
      <c r="F17" s="107"/>
      <c r="G17" s="107"/>
      <c r="H17" s="71" t="n">
        <f aca="false">E17+F17+G17</f>
        <v>12</v>
      </c>
      <c r="L17" s="74"/>
    </row>
    <row r="18" customFormat="false" ht="12.75" hidden="false" customHeight="false" outlineLevel="0" collapsed="false">
      <c r="B18" s="72"/>
      <c r="C18" s="67"/>
      <c r="D18" s="68" t="n">
        <v>4</v>
      </c>
      <c r="E18" s="107" t="n">
        <v>2</v>
      </c>
      <c r="F18" s="107"/>
      <c r="G18" s="107"/>
      <c r="H18" s="71" t="n">
        <f aca="false">E18+F18+G18</f>
        <v>2</v>
      </c>
    </row>
    <row r="19" customFormat="false" ht="12.75" hidden="false" customHeight="false" outlineLevel="0" collapsed="false">
      <c r="B19" s="72"/>
      <c r="C19" s="67" t="s">
        <v>12</v>
      </c>
      <c r="D19" s="68" t="n">
        <v>3</v>
      </c>
      <c r="E19" s="107"/>
      <c r="F19" s="107"/>
      <c r="G19" s="107"/>
      <c r="H19" s="71" t="n">
        <f aca="false">E19+F19+G19</f>
        <v>0</v>
      </c>
    </row>
    <row r="20" customFormat="false" ht="12.75" hidden="false" customHeight="false" outlineLevel="0" collapsed="false">
      <c r="B20" s="72"/>
      <c r="C20" s="67"/>
      <c r="D20" s="68" t="n">
        <v>2</v>
      </c>
      <c r="E20" s="107"/>
      <c r="F20" s="107"/>
      <c r="G20" s="107"/>
      <c r="H20" s="71" t="n">
        <f aca="false">E20+F20+G20</f>
        <v>0</v>
      </c>
    </row>
    <row r="21" customFormat="false" ht="12.75" hidden="false" customHeight="false" outlineLevel="0" collapsed="false">
      <c r="B21" s="75"/>
      <c r="C21" s="76"/>
      <c r="D21" s="66" t="n">
        <v>1</v>
      </c>
      <c r="E21" s="107"/>
      <c r="F21" s="107"/>
      <c r="G21" s="107"/>
      <c r="H21" s="71" t="n">
        <f aca="false">E21+F21+G21</f>
        <v>0</v>
      </c>
    </row>
    <row r="22" customFormat="false" ht="15" hidden="false" customHeight="true" outlineLevel="0" collapsed="false">
      <c r="B22" s="77" t="s">
        <v>20</v>
      </c>
      <c r="C22" s="78"/>
      <c r="D22" s="79"/>
      <c r="E22" s="81" t="n">
        <f aca="false">SUM(E9:E21)</f>
        <v>794</v>
      </c>
      <c r="F22" s="81" t="n">
        <f aca="false">SUM(F9:F21)</f>
        <v>27</v>
      </c>
      <c r="G22" s="81" t="n">
        <f aca="false">SUM(G9:G21)</f>
        <v>3</v>
      </c>
      <c r="H22" s="81" t="n">
        <f aca="false">SUM(H9:H21)</f>
        <v>824</v>
      </c>
    </row>
    <row r="23" customFormat="false" ht="12.75" hidden="false" customHeight="false" outlineLevel="0" collapsed="false">
      <c r="B23" s="66"/>
      <c r="C23" s="82"/>
      <c r="D23" s="68" t="n">
        <v>13</v>
      </c>
      <c r="E23" s="107" t="n">
        <v>914</v>
      </c>
      <c r="F23" s="107" t="n">
        <v>18</v>
      </c>
      <c r="G23" s="107" t="n">
        <v>1</v>
      </c>
      <c r="H23" s="71" t="n">
        <f aca="false">E23+F23+G23</f>
        <v>933</v>
      </c>
    </row>
    <row r="24" customFormat="false" ht="12.75" hidden="false" customHeight="false" outlineLevel="0" collapsed="false">
      <c r="B24" s="72"/>
      <c r="C24" s="84" t="s">
        <v>13</v>
      </c>
      <c r="D24" s="68" t="n">
        <v>12</v>
      </c>
      <c r="E24" s="107" t="n">
        <v>31</v>
      </c>
      <c r="F24" s="107" t="n">
        <v>1</v>
      </c>
      <c r="G24" s="107"/>
      <c r="H24" s="71" t="n">
        <f aca="false">E24+F24+G24</f>
        <v>32</v>
      </c>
    </row>
    <row r="25" customFormat="false" ht="12.75" hidden="false" customHeight="false" outlineLevel="0" collapsed="false">
      <c r="B25" s="72" t="s">
        <v>19</v>
      </c>
      <c r="C25" s="84"/>
      <c r="D25" s="68" t="n">
        <v>11</v>
      </c>
      <c r="E25" s="107" t="n">
        <v>34</v>
      </c>
      <c r="F25" s="107" t="n">
        <v>3</v>
      </c>
      <c r="G25" s="107"/>
      <c r="H25" s="71" t="n">
        <f aca="false">E25+F25+G25</f>
        <v>37</v>
      </c>
    </row>
    <row r="26" customFormat="false" ht="12.75" hidden="false" customHeight="false" outlineLevel="0" collapsed="false">
      <c r="B26" s="72" t="s">
        <v>21</v>
      </c>
      <c r="C26" s="82"/>
      <c r="D26" s="68" t="n">
        <v>10</v>
      </c>
      <c r="E26" s="107" t="n">
        <v>37</v>
      </c>
      <c r="F26" s="107" t="n">
        <v>1</v>
      </c>
      <c r="G26" s="107"/>
      <c r="H26" s="71" t="n">
        <f aca="false">E26+F26+G26</f>
        <v>38</v>
      </c>
    </row>
    <row r="27" customFormat="false" ht="12.75" hidden="false" customHeight="false" outlineLevel="0" collapsed="false">
      <c r="B27" s="72" t="s">
        <v>13</v>
      </c>
      <c r="C27" s="84"/>
      <c r="D27" s="68" t="n">
        <v>9</v>
      </c>
      <c r="E27" s="107" t="n">
        <v>28</v>
      </c>
      <c r="F27" s="107" t="n">
        <v>3</v>
      </c>
      <c r="G27" s="107"/>
      <c r="H27" s="71" t="n">
        <f aca="false">E27+F27+G27</f>
        <v>31</v>
      </c>
    </row>
    <row r="28" customFormat="false" ht="12.75" hidden="false" customHeight="false" outlineLevel="0" collapsed="false">
      <c r="B28" s="72" t="s">
        <v>14</v>
      </c>
      <c r="C28" s="84" t="s">
        <v>17</v>
      </c>
      <c r="D28" s="68" t="n">
        <v>8</v>
      </c>
      <c r="E28" s="107" t="n">
        <v>42</v>
      </c>
      <c r="F28" s="107" t="n">
        <v>5</v>
      </c>
      <c r="G28" s="107"/>
      <c r="H28" s="71" t="n">
        <f aca="false">E28+F28+G28</f>
        <v>47</v>
      </c>
    </row>
    <row r="29" customFormat="false" ht="12.75" hidden="false" customHeight="false" outlineLevel="0" collapsed="false">
      <c r="B29" s="72" t="s">
        <v>16</v>
      </c>
      <c r="C29" s="84"/>
      <c r="D29" s="68" t="n">
        <v>7</v>
      </c>
      <c r="E29" s="107" t="n">
        <v>32</v>
      </c>
      <c r="F29" s="107" t="n">
        <v>1</v>
      </c>
      <c r="G29" s="107"/>
      <c r="H29" s="71" t="n">
        <f aca="false">E29+F29+G29</f>
        <v>33</v>
      </c>
    </row>
    <row r="30" customFormat="false" ht="12.75" hidden="false" customHeight="false" outlineLevel="0" collapsed="false">
      <c r="B30" s="72" t="s">
        <v>13</v>
      </c>
      <c r="C30" s="84"/>
      <c r="D30" s="68" t="n">
        <v>6</v>
      </c>
      <c r="E30" s="107" t="n">
        <v>24</v>
      </c>
      <c r="F30" s="107" t="n">
        <v>1</v>
      </c>
      <c r="G30" s="107"/>
      <c r="H30" s="71" t="n">
        <f aca="false">E30+F30+G30</f>
        <v>25</v>
      </c>
    </row>
    <row r="31" customFormat="false" ht="12.75" hidden="false" customHeight="false" outlineLevel="0" collapsed="false">
      <c r="B31" s="72" t="s">
        <v>22</v>
      </c>
      <c r="C31" s="82"/>
      <c r="D31" s="68" t="n">
        <v>5</v>
      </c>
      <c r="E31" s="107" t="n">
        <v>28</v>
      </c>
      <c r="F31" s="107" t="n">
        <v>2</v>
      </c>
      <c r="G31" s="107"/>
      <c r="H31" s="71" t="n">
        <f aca="false">E31+F31+G31</f>
        <v>30</v>
      </c>
    </row>
    <row r="32" customFormat="false" ht="12.75" hidden="false" customHeight="false" outlineLevel="0" collapsed="false">
      <c r="B32" s="72"/>
      <c r="C32" s="84"/>
      <c r="D32" s="68" t="n">
        <v>4</v>
      </c>
      <c r="E32" s="107" t="n">
        <v>1</v>
      </c>
      <c r="F32" s="107"/>
      <c r="G32" s="107"/>
      <c r="H32" s="71" t="n">
        <f aca="false">E32+F32+G32</f>
        <v>1</v>
      </c>
    </row>
    <row r="33" customFormat="false" ht="12.75" hidden="false" customHeight="false" outlineLevel="0" collapsed="false">
      <c r="B33" s="72"/>
      <c r="C33" s="84" t="s">
        <v>12</v>
      </c>
      <c r="D33" s="68" t="n">
        <v>3</v>
      </c>
      <c r="E33" s="107"/>
      <c r="F33" s="107"/>
      <c r="G33" s="107"/>
      <c r="H33" s="71" t="n">
        <f aca="false">E33+F33+G33</f>
        <v>0</v>
      </c>
    </row>
    <row r="34" customFormat="false" ht="12.75" hidden="false" customHeight="false" outlineLevel="0" collapsed="false">
      <c r="B34" s="72"/>
      <c r="C34" s="84"/>
      <c r="D34" s="68" t="n">
        <v>2</v>
      </c>
      <c r="E34" s="107"/>
      <c r="F34" s="107"/>
      <c r="G34" s="107"/>
      <c r="H34" s="71" t="n">
        <f aca="false">E34+F34+G34</f>
        <v>0</v>
      </c>
    </row>
    <row r="35" customFormat="false" ht="12.75" hidden="false" customHeight="false" outlineLevel="0" collapsed="false">
      <c r="B35" s="75"/>
      <c r="C35" s="85"/>
      <c r="D35" s="66" t="n">
        <v>1</v>
      </c>
      <c r="E35" s="107"/>
      <c r="F35" s="107"/>
      <c r="G35" s="107"/>
      <c r="H35" s="71" t="n">
        <f aca="false">E35+F35+G35</f>
        <v>0</v>
      </c>
    </row>
    <row r="36" customFormat="false" ht="12.75" hidden="false" customHeight="false" outlineLevel="0" collapsed="false">
      <c r="B36" s="77" t="s">
        <v>23</v>
      </c>
      <c r="C36" s="78"/>
      <c r="D36" s="79"/>
      <c r="E36" s="81" t="n">
        <f aca="false">SUM(E23:E35)</f>
        <v>1171</v>
      </c>
      <c r="F36" s="81" t="n">
        <f aca="false">SUM(F23:F35)</f>
        <v>35</v>
      </c>
      <c r="G36" s="81" t="n">
        <f aca="false">SUM(G23:G35)</f>
        <v>1</v>
      </c>
      <c r="H36" s="81" t="n">
        <f aca="false">SUM(H23:H35)</f>
        <v>1207</v>
      </c>
    </row>
    <row r="37" customFormat="false" ht="12.75" hidden="false" customHeight="true" outlineLevel="0" collapsed="false">
      <c r="B37" s="66"/>
      <c r="C37" s="66"/>
      <c r="D37" s="68" t="n">
        <v>13</v>
      </c>
      <c r="E37" s="107" t="n">
        <v>8</v>
      </c>
      <c r="F37" s="107" t="n">
        <v>1</v>
      </c>
      <c r="G37" s="107"/>
      <c r="H37" s="71" t="n">
        <f aca="false">E37+F37+G37</f>
        <v>9</v>
      </c>
    </row>
    <row r="38" customFormat="false" ht="12.75" hidden="false" customHeight="false" outlineLevel="0" collapsed="false">
      <c r="B38" s="72" t="s">
        <v>12</v>
      </c>
      <c r="C38" s="84" t="s">
        <v>13</v>
      </c>
      <c r="D38" s="68" t="n">
        <v>12</v>
      </c>
      <c r="E38" s="107"/>
      <c r="F38" s="107"/>
      <c r="G38" s="107"/>
      <c r="H38" s="71" t="n">
        <f aca="false">E38+F38+G38</f>
        <v>0</v>
      </c>
    </row>
    <row r="39" customFormat="false" ht="12.75" hidden="false" customHeight="false" outlineLevel="0" collapsed="false">
      <c r="B39" s="72" t="s">
        <v>24</v>
      </c>
      <c r="C39" s="75"/>
      <c r="D39" s="68" t="n">
        <v>11</v>
      </c>
      <c r="E39" s="107"/>
      <c r="F39" s="107"/>
      <c r="G39" s="107"/>
      <c r="H39" s="71" t="n">
        <f aca="false">E39+F39+G39</f>
        <v>0</v>
      </c>
    </row>
    <row r="40" customFormat="false" ht="12.75" hidden="false" customHeight="false" outlineLevel="0" collapsed="false">
      <c r="B40" s="72" t="s">
        <v>25</v>
      </c>
      <c r="C40" s="84"/>
      <c r="D40" s="68" t="n">
        <v>10</v>
      </c>
      <c r="E40" s="107"/>
      <c r="F40" s="107"/>
      <c r="G40" s="107"/>
      <c r="H40" s="71" t="n">
        <f aca="false">E40+F40+G40</f>
        <v>0</v>
      </c>
    </row>
    <row r="41" customFormat="false" ht="12.75" hidden="false" customHeight="false" outlineLevel="0" collapsed="false">
      <c r="B41" s="72" t="s">
        <v>16</v>
      </c>
      <c r="C41" s="84"/>
      <c r="D41" s="68" t="n">
        <v>9</v>
      </c>
      <c r="E41" s="107"/>
      <c r="F41" s="107"/>
      <c r="G41" s="107"/>
      <c r="H41" s="71" t="n">
        <f aca="false">E41+F41+G41</f>
        <v>0</v>
      </c>
    </row>
    <row r="42" customFormat="false" ht="12.75" hidden="false" customHeight="false" outlineLevel="0" collapsed="false">
      <c r="B42" s="72" t="s">
        <v>15</v>
      </c>
      <c r="C42" s="84" t="s">
        <v>17</v>
      </c>
      <c r="D42" s="68" t="n">
        <v>8</v>
      </c>
      <c r="E42" s="107"/>
      <c r="F42" s="107"/>
      <c r="G42" s="107"/>
      <c r="H42" s="71" t="n">
        <f aca="false">E42+F42+G42</f>
        <v>0</v>
      </c>
    </row>
    <row r="43" customFormat="false" ht="12.75" hidden="false" customHeight="false" outlineLevel="0" collapsed="false">
      <c r="B43" s="72" t="s">
        <v>16</v>
      </c>
      <c r="C43" s="84"/>
      <c r="D43" s="68" t="n">
        <v>7</v>
      </c>
      <c r="E43" s="107"/>
      <c r="F43" s="107"/>
      <c r="G43" s="107"/>
      <c r="H43" s="71" t="n">
        <f aca="false">E43+F43+G43</f>
        <v>0</v>
      </c>
    </row>
    <row r="44" customFormat="false" ht="12.75" hidden="false" customHeight="false" outlineLevel="0" collapsed="false">
      <c r="B44" s="72" t="s">
        <v>12</v>
      </c>
      <c r="C44" s="84"/>
      <c r="D44" s="68" t="n">
        <v>6</v>
      </c>
      <c r="E44" s="107"/>
      <c r="F44" s="107"/>
      <c r="G44" s="107"/>
      <c r="H44" s="71" t="n">
        <f aca="false">E44+F44+G44</f>
        <v>0</v>
      </c>
    </row>
    <row r="45" customFormat="false" ht="12.75" hidden="false" customHeight="false" outlineLevel="0" collapsed="false">
      <c r="B45" s="72" t="s">
        <v>26</v>
      </c>
      <c r="C45" s="66"/>
      <c r="D45" s="68" t="n">
        <v>5</v>
      </c>
      <c r="E45" s="107"/>
      <c r="F45" s="107"/>
      <c r="G45" s="107"/>
      <c r="H45" s="71" t="n">
        <f aca="false">E45+F45+G45</f>
        <v>0</v>
      </c>
    </row>
    <row r="46" customFormat="false" ht="12.75" hidden="false" customHeight="false" outlineLevel="0" collapsed="false">
      <c r="B46" s="72"/>
      <c r="C46" s="84"/>
      <c r="D46" s="68" t="n">
        <v>4</v>
      </c>
      <c r="E46" s="107"/>
      <c r="F46" s="107"/>
      <c r="G46" s="107"/>
      <c r="H46" s="71" t="n">
        <f aca="false">E46+F46+G46</f>
        <v>0</v>
      </c>
    </row>
    <row r="47" customFormat="false" ht="12.75" hidden="false" customHeight="false" outlineLevel="0" collapsed="false">
      <c r="B47" s="72"/>
      <c r="C47" s="84" t="s">
        <v>12</v>
      </c>
      <c r="D47" s="68" t="n">
        <v>3</v>
      </c>
      <c r="E47" s="107"/>
      <c r="F47" s="107"/>
      <c r="G47" s="107"/>
      <c r="H47" s="71" t="n">
        <f aca="false">E47+F47+G47</f>
        <v>0</v>
      </c>
    </row>
    <row r="48" customFormat="false" ht="12.75" hidden="false" customHeight="false" outlineLevel="0" collapsed="false">
      <c r="B48" s="72"/>
      <c r="C48" s="84"/>
      <c r="D48" s="68" t="n">
        <v>2</v>
      </c>
      <c r="E48" s="107"/>
      <c r="F48" s="107"/>
      <c r="G48" s="107"/>
      <c r="H48" s="71" t="n">
        <f aca="false">E48+F48+G48</f>
        <v>0</v>
      </c>
    </row>
    <row r="49" customFormat="false" ht="12.75" hidden="false" customHeight="false" outlineLevel="0" collapsed="false">
      <c r="B49" s="75"/>
      <c r="C49" s="84"/>
      <c r="D49" s="66" t="n">
        <v>1</v>
      </c>
      <c r="E49" s="107"/>
      <c r="F49" s="107"/>
      <c r="G49" s="107"/>
      <c r="H49" s="71" t="n">
        <f aca="false">E49+F49+G49</f>
        <v>0</v>
      </c>
    </row>
    <row r="50" customFormat="false" ht="12.75" hidden="false" customHeight="false" outlineLevel="0" collapsed="false">
      <c r="B50" s="68" t="s">
        <v>27</v>
      </c>
      <c r="C50" s="68"/>
      <c r="D50" s="68"/>
      <c r="E50" s="81" t="n">
        <f aca="false">SUM(E37:E49)</f>
        <v>8</v>
      </c>
      <c r="F50" s="81" t="n">
        <f aca="false">SUM(F37:F49)</f>
        <v>1</v>
      </c>
      <c r="G50" s="81" t="n">
        <f aca="false">SUM(G37:G49)</f>
        <v>0</v>
      </c>
      <c r="H50" s="81" t="n">
        <f aca="false">SUM(H37:H49)</f>
        <v>9</v>
      </c>
    </row>
    <row r="51" customFormat="false" ht="12.75" hidden="false" customHeight="true" outlineLevel="0" collapsed="false">
      <c r="B51" s="89" t="s">
        <v>28</v>
      </c>
      <c r="C51" s="89"/>
      <c r="D51" s="89"/>
      <c r="E51" s="91" t="n">
        <f aca="false">SUM(E22,E36,E50)</f>
        <v>1973</v>
      </c>
      <c r="F51" s="91" t="n">
        <f aca="false">SUM(F22,F36,F50)</f>
        <v>63</v>
      </c>
      <c r="G51" s="91" t="n">
        <f aca="false">SUM(G22,G36,G50)</f>
        <v>4</v>
      </c>
      <c r="H51" s="91" t="n">
        <f aca="false">SUM(H22,H36,H50)</f>
        <v>2040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44" t="s">
        <v>0</v>
      </c>
      <c r="C1" s="45"/>
      <c r="D1" s="45"/>
      <c r="E1" s="45"/>
      <c r="F1" s="45"/>
      <c r="G1" s="46"/>
      <c r="H1" s="47"/>
      <c r="J1" s="48"/>
      <c r="K1" s="48"/>
      <c r="L1" s="48"/>
      <c r="M1" s="48"/>
      <c r="N1" s="48"/>
    </row>
    <row r="2" customFormat="false" ht="15" hidden="false" customHeight="false" outlineLevel="0" collapsed="false">
      <c r="B2" s="49" t="s">
        <v>35</v>
      </c>
      <c r="C2" s="50"/>
      <c r="D2" s="50"/>
      <c r="E2" s="94" t="s">
        <v>43</v>
      </c>
      <c r="F2" s="50"/>
      <c r="G2" s="50"/>
      <c r="H2" s="51"/>
      <c r="J2" s="48"/>
      <c r="K2" s="48"/>
      <c r="L2" s="48"/>
      <c r="M2" s="48"/>
      <c r="N2" s="48"/>
    </row>
    <row r="3" customFormat="false" ht="12.75" hidden="false" customHeight="false" outlineLevel="0" collapsed="false">
      <c r="B3" s="49" t="s">
        <v>30</v>
      </c>
      <c r="C3" s="103" t="s">
        <v>37</v>
      </c>
      <c r="D3" s="103"/>
      <c r="E3" s="103"/>
      <c r="F3" s="53"/>
      <c r="G3" s="54"/>
      <c r="H3" s="55"/>
    </row>
    <row r="4" customFormat="false" ht="12.75" hidden="false" customHeight="false" outlineLevel="0" collapsed="false">
      <c r="B4" s="56" t="s">
        <v>32</v>
      </c>
      <c r="C4" s="57"/>
      <c r="D4" s="58" t="n">
        <v>44926</v>
      </c>
      <c r="E4" s="59"/>
      <c r="F4" s="59"/>
      <c r="G4" s="60"/>
      <c r="H4" s="61"/>
    </row>
    <row r="5" customFormat="false" ht="12.75" hidden="false" customHeight="false" outlineLevel="0" collapsed="false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customFormat="false" ht="12.75" hidden="false" customHeight="false" outlineLevel="0" collapsed="false">
      <c r="B6" s="63" t="s">
        <v>5</v>
      </c>
      <c r="C6" s="64"/>
      <c r="D6" s="64"/>
      <c r="E6" s="64"/>
      <c r="F6" s="64"/>
      <c r="G6" s="64"/>
      <c r="H6" s="64"/>
    </row>
    <row r="7" customFormat="false" ht="24" hidden="false" customHeight="false" outlineLevel="0" collapsed="false">
      <c r="B7" s="65" t="s">
        <v>6</v>
      </c>
      <c r="C7" s="65"/>
      <c r="D7" s="65"/>
      <c r="E7" s="65" t="s">
        <v>7</v>
      </c>
      <c r="F7" s="65"/>
      <c r="G7" s="65"/>
      <c r="H7" s="65"/>
    </row>
    <row r="8" customFormat="false" ht="12.75" hidden="false" customHeight="true" outlineLevel="0" collapsed="false">
      <c r="B8" s="65"/>
      <c r="C8" s="65"/>
      <c r="D8" s="65"/>
      <c r="E8" s="65" t="s">
        <v>8</v>
      </c>
      <c r="F8" s="65" t="s">
        <v>9</v>
      </c>
      <c r="G8" s="65" t="s">
        <v>10</v>
      </c>
      <c r="H8" s="65" t="s">
        <v>11</v>
      </c>
    </row>
    <row r="9" customFormat="false" ht="12.75" hidden="false" customHeight="false" outlineLevel="0" collapsed="false">
      <c r="B9" s="66"/>
      <c r="C9" s="67"/>
      <c r="D9" s="68" t="n">
        <v>13</v>
      </c>
      <c r="E9" s="95" t="n">
        <v>298</v>
      </c>
      <c r="F9" s="96" t="n">
        <v>2</v>
      </c>
      <c r="G9" s="95" t="n">
        <v>10</v>
      </c>
      <c r="H9" s="71" t="n">
        <f aca="false">E9+F9+G9</f>
        <v>310</v>
      </c>
    </row>
    <row r="10" customFormat="false" ht="12.75" hidden="false" customHeight="false" outlineLevel="0" collapsed="false">
      <c r="B10" s="72" t="s">
        <v>12</v>
      </c>
      <c r="C10" s="67" t="s">
        <v>13</v>
      </c>
      <c r="D10" s="68" t="n">
        <v>12</v>
      </c>
      <c r="E10" s="95" t="n">
        <v>22</v>
      </c>
      <c r="F10" s="95"/>
      <c r="G10" s="95" t="n">
        <v>1</v>
      </c>
      <c r="H10" s="71" t="n">
        <f aca="false">E10+F10+G10</f>
        <v>23</v>
      </c>
    </row>
    <row r="11" customFormat="false" ht="12.75" hidden="false" customHeight="false" outlineLevel="0" collapsed="false">
      <c r="B11" s="72" t="s">
        <v>14</v>
      </c>
      <c r="C11" s="67"/>
      <c r="D11" s="68" t="n">
        <v>11</v>
      </c>
      <c r="E11" s="95" t="n">
        <v>84</v>
      </c>
      <c r="F11" s="96"/>
      <c r="G11" s="95" t="n">
        <v>4</v>
      </c>
      <c r="H11" s="71" t="n">
        <f aca="false">E11+F11+G11</f>
        <v>88</v>
      </c>
    </row>
    <row r="12" customFormat="false" ht="12.75" hidden="false" customHeight="false" outlineLevel="0" collapsed="false">
      <c r="B12" s="72" t="s">
        <v>12</v>
      </c>
      <c r="C12" s="73"/>
      <c r="D12" s="68" t="n">
        <v>10</v>
      </c>
      <c r="E12" s="95" t="n">
        <v>32</v>
      </c>
      <c r="F12" s="95" t="n">
        <v>1</v>
      </c>
      <c r="G12" s="95" t="n">
        <v>4</v>
      </c>
      <c r="H12" s="71" t="n">
        <f aca="false">E12+F12+G12</f>
        <v>37</v>
      </c>
    </row>
    <row r="13" customFormat="false" ht="12.75" hidden="false" customHeight="false" outlineLevel="0" collapsed="false">
      <c r="B13" s="72" t="s">
        <v>15</v>
      </c>
      <c r="C13" s="67"/>
      <c r="D13" s="68" t="n">
        <v>9</v>
      </c>
      <c r="E13" s="95" t="n">
        <v>24</v>
      </c>
      <c r="F13" s="96"/>
      <c r="G13" s="95"/>
      <c r="H13" s="71" t="n">
        <f aca="false">E13+F13+G13</f>
        <v>24</v>
      </c>
    </row>
    <row r="14" customFormat="false" ht="12.75" hidden="false" customHeight="false" outlineLevel="0" collapsed="false">
      <c r="B14" s="72" t="s">
        <v>16</v>
      </c>
      <c r="C14" s="67" t="s">
        <v>17</v>
      </c>
      <c r="D14" s="68" t="n">
        <v>8</v>
      </c>
      <c r="E14" s="95" t="n">
        <v>16</v>
      </c>
      <c r="F14" s="95"/>
      <c r="G14" s="95"/>
      <c r="H14" s="71" t="n">
        <f aca="false">E14+F14+G14</f>
        <v>16</v>
      </c>
    </row>
    <row r="15" customFormat="false" ht="12.75" hidden="false" customHeight="false" outlineLevel="0" collapsed="false">
      <c r="B15" s="72" t="s">
        <v>18</v>
      </c>
      <c r="C15" s="67"/>
      <c r="D15" s="68" t="n">
        <v>7</v>
      </c>
      <c r="E15" s="95" t="n">
        <v>18</v>
      </c>
      <c r="F15" s="96"/>
      <c r="G15" s="95" t="n">
        <v>1</v>
      </c>
      <c r="H15" s="71" t="n">
        <f aca="false">E15+F15+G15</f>
        <v>19</v>
      </c>
    </row>
    <row r="16" customFormat="false" ht="12.75" hidden="false" customHeight="false" outlineLevel="0" collapsed="false">
      <c r="B16" s="72" t="s">
        <v>19</v>
      </c>
      <c r="C16" s="67"/>
      <c r="D16" s="68" t="n">
        <v>6</v>
      </c>
      <c r="E16" s="95"/>
      <c r="F16" s="95"/>
      <c r="G16" s="95" t="n">
        <v>1</v>
      </c>
      <c r="H16" s="71" t="n">
        <f aca="false">E16+F16+G16</f>
        <v>1</v>
      </c>
    </row>
    <row r="17" customFormat="false" ht="12.75" hidden="false" customHeight="false" outlineLevel="0" collapsed="false">
      <c r="B17" s="72" t="s">
        <v>12</v>
      </c>
      <c r="C17" s="73"/>
      <c r="D17" s="68" t="n">
        <v>5</v>
      </c>
      <c r="E17" s="95" t="n">
        <v>3</v>
      </c>
      <c r="F17" s="96"/>
      <c r="G17" s="95"/>
      <c r="H17" s="71" t="n">
        <f aca="false">E17+F17+G17</f>
        <v>3</v>
      </c>
      <c r="L17" s="74"/>
    </row>
    <row r="18" customFormat="false" ht="12.75" hidden="false" customHeight="false" outlineLevel="0" collapsed="false">
      <c r="B18" s="72"/>
      <c r="C18" s="67"/>
      <c r="D18" s="68" t="n">
        <v>4</v>
      </c>
      <c r="E18" s="95" t="n">
        <v>7</v>
      </c>
      <c r="F18" s="95"/>
      <c r="G18" s="95"/>
      <c r="H18" s="71" t="n">
        <f aca="false">E18+F18+G18</f>
        <v>7</v>
      </c>
    </row>
    <row r="19" customFormat="false" ht="12.75" hidden="false" customHeight="false" outlineLevel="0" collapsed="false">
      <c r="B19" s="72"/>
      <c r="C19" s="67" t="s">
        <v>12</v>
      </c>
      <c r="D19" s="68" t="n">
        <v>3</v>
      </c>
      <c r="E19" s="95"/>
      <c r="F19" s="96"/>
      <c r="G19" s="95"/>
      <c r="H19" s="71" t="n">
        <f aca="false">E19+F19+G19</f>
        <v>0</v>
      </c>
    </row>
    <row r="20" customFormat="false" ht="12.75" hidden="false" customHeight="false" outlineLevel="0" collapsed="false">
      <c r="B20" s="72"/>
      <c r="C20" s="67"/>
      <c r="D20" s="68" t="n">
        <v>2</v>
      </c>
      <c r="E20" s="95" t="n">
        <v>17</v>
      </c>
      <c r="F20" s="95"/>
      <c r="G20" s="95" t="n">
        <v>1</v>
      </c>
      <c r="H20" s="71" t="n">
        <f aca="false">E20+F20+G20</f>
        <v>18</v>
      </c>
    </row>
    <row r="21" customFormat="false" ht="12.75" hidden="false" customHeight="false" outlineLevel="0" collapsed="false">
      <c r="B21" s="75"/>
      <c r="C21" s="76"/>
      <c r="D21" s="66" t="n">
        <v>1</v>
      </c>
      <c r="E21" s="95" t="n">
        <v>15</v>
      </c>
      <c r="F21" s="96"/>
      <c r="G21" s="95" t="n">
        <v>2</v>
      </c>
      <c r="H21" s="71" t="n">
        <f aca="false">E21+F21+G21</f>
        <v>17</v>
      </c>
    </row>
    <row r="22" customFormat="false" ht="15" hidden="false" customHeight="true" outlineLevel="0" collapsed="false">
      <c r="B22" s="77" t="s">
        <v>20</v>
      </c>
      <c r="C22" s="78"/>
      <c r="D22" s="79"/>
      <c r="E22" s="81" t="n">
        <f aca="false">SUM(E9:E21)</f>
        <v>536</v>
      </c>
      <c r="F22" s="81" t="n">
        <f aca="false">SUM(F9:F21)</f>
        <v>3</v>
      </c>
      <c r="G22" s="81" t="n">
        <f aca="false">SUM(G9:G21)</f>
        <v>24</v>
      </c>
      <c r="H22" s="81" t="n">
        <f aca="false">SUM(H9:H21)</f>
        <v>563</v>
      </c>
    </row>
    <row r="23" customFormat="false" ht="12.75" hidden="false" customHeight="false" outlineLevel="0" collapsed="false">
      <c r="B23" s="66"/>
      <c r="C23" s="82"/>
      <c r="D23" s="68" t="n">
        <v>13</v>
      </c>
      <c r="E23" s="95" t="n">
        <v>742</v>
      </c>
      <c r="F23" s="96" t="n">
        <v>5</v>
      </c>
      <c r="G23" s="97" t="n">
        <v>29</v>
      </c>
      <c r="H23" s="71" t="n">
        <f aca="false">E23+F23+G23</f>
        <v>776</v>
      </c>
    </row>
    <row r="24" customFormat="false" ht="12.75" hidden="false" customHeight="false" outlineLevel="0" collapsed="false">
      <c r="B24" s="72"/>
      <c r="C24" s="84" t="s">
        <v>13</v>
      </c>
      <c r="D24" s="68" t="n">
        <v>12</v>
      </c>
      <c r="E24" s="95" t="n">
        <v>20</v>
      </c>
      <c r="F24" s="95"/>
      <c r="G24" s="97"/>
      <c r="H24" s="71" t="n">
        <f aca="false">E24+F24+G24</f>
        <v>20</v>
      </c>
    </row>
    <row r="25" customFormat="false" ht="12.75" hidden="false" customHeight="false" outlineLevel="0" collapsed="false">
      <c r="B25" s="72" t="s">
        <v>19</v>
      </c>
      <c r="C25" s="84"/>
      <c r="D25" s="68" t="n">
        <v>11</v>
      </c>
      <c r="E25" s="95" t="n">
        <v>33</v>
      </c>
      <c r="F25" s="96" t="n">
        <v>1</v>
      </c>
      <c r="G25" s="97" t="n">
        <v>1</v>
      </c>
      <c r="H25" s="71" t="n">
        <f aca="false">E25+F25+G25</f>
        <v>35</v>
      </c>
    </row>
    <row r="26" customFormat="false" ht="12.75" hidden="false" customHeight="false" outlineLevel="0" collapsed="false">
      <c r="B26" s="72" t="s">
        <v>21</v>
      </c>
      <c r="C26" s="82"/>
      <c r="D26" s="68" t="n">
        <v>10</v>
      </c>
      <c r="E26" s="95" t="n">
        <v>41</v>
      </c>
      <c r="F26" s="95"/>
      <c r="G26" s="97" t="n">
        <v>4</v>
      </c>
      <c r="H26" s="71" t="n">
        <f aca="false">E26+F26+G26</f>
        <v>45</v>
      </c>
    </row>
    <row r="27" customFormat="false" ht="12.75" hidden="false" customHeight="false" outlineLevel="0" collapsed="false">
      <c r="B27" s="72" t="s">
        <v>13</v>
      </c>
      <c r="C27" s="84"/>
      <c r="D27" s="68" t="n">
        <v>9</v>
      </c>
      <c r="E27" s="95" t="n">
        <v>34</v>
      </c>
      <c r="F27" s="96" t="n">
        <v>1</v>
      </c>
      <c r="G27" s="97" t="n">
        <v>3</v>
      </c>
      <c r="H27" s="71" t="n">
        <f aca="false">E27+F27+G27</f>
        <v>38</v>
      </c>
    </row>
    <row r="28" customFormat="false" ht="12.75" hidden="false" customHeight="false" outlineLevel="0" collapsed="false">
      <c r="B28" s="72" t="s">
        <v>14</v>
      </c>
      <c r="C28" s="84" t="s">
        <v>17</v>
      </c>
      <c r="D28" s="68" t="n">
        <v>8</v>
      </c>
      <c r="E28" s="95" t="n">
        <v>45</v>
      </c>
      <c r="F28" s="95"/>
      <c r="G28" s="97" t="n">
        <v>4</v>
      </c>
      <c r="H28" s="71" t="n">
        <f aca="false">E28+F28+G28</f>
        <v>49</v>
      </c>
      <c r="O28" s="43" t="n">
        <v>1</v>
      </c>
    </row>
    <row r="29" customFormat="false" ht="12.75" hidden="false" customHeight="false" outlineLevel="0" collapsed="false">
      <c r="B29" s="72" t="s">
        <v>16</v>
      </c>
      <c r="C29" s="84"/>
      <c r="D29" s="68" t="n">
        <v>7</v>
      </c>
      <c r="E29" s="95" t="n">
        <v>38</v>
      </c>
      <c r="F29" s="96" t="n">
        <v>1</v>
      </c>
      <c r="G29" s="97" t="n">
        <v>4</v>
      </c>
      <c r="H29" s="71" t="n">
        <f aca="false">E29+F29+G29</f>
        <v>43</v>
      </c>
    </row>
    <row r="30" customFormat="false" ht="12.75" hidden="false" customHeight="false" outlineLevel="0" collapsed="false">
      <c r="B30" s="72" t="s">
        <v>13</v>
      </c>
      <c r="C30" s="84"/>
      <c r="D30" s="68" t="n">
        <v>6</v>
      </c>
      <c r="E30" s="95" t="n">
        <v>8</v>
      </c>
      <c r="F30" s="95"/>
      <c r="G30" s="97" t="n">
        <v>2</v>
      </c>
      <c r="H30" s="71" t="n">
        <f aca="false">E30+F30+G30</f>
        <v>10</v>
      </c>
    </row>
    <row r="31" customFormat="false" ht="12.75" hidden="false" customHeight="false" outlineLevel="0" collapsed="false">
      <c r="B31" s="72" t="s">
        <v>22</v>
      </c>
      <c r="C31" s="82"/>
      <c r="D31" s="68" t="n">
        <v>5</v>
      </c>
      <c r="E31" s="95" t="n">
        <v>17</v>
      </c>
      <c r="F31" s="96"/>
      <c r="G31" s="97"/>
      <c r="H31" s="71" t="n">
        <f aca="false">E31+F31+G31</f>
        <v>17</v>
      </c>
    </row>
    <row r="32" customFormat="false" ht="12.75" hidden="false" customHeight="false" outlineLevel="0" collapsed="false">
      <c r="B32" s="72"/>
      <c r="C32" s="84"/>
      <c r="D32" s="68" t="n">
        <v>4</v>
      </c>
      <c r="E32" s="95" t="n">
        <v>1</v>
      </c>
      <c r="F32" s="95"/>
      <c r="G32" s="97" t="n">
        <v>1</v>
      </c>
      <c r="H32" s="71" t="n">
        <f aca="false">E32+F32+G32</f>
        <v>2</v>
      </c>
    </row>
    <row r="33" customFormat="false" ht="12.75" hidden="false" customHeight="false" outlineLevel="0" collapsed="false">
      <c r="B33" s="72"/>
      <c r="C33" s="84" t="s">
        <v>12</v>
      </c>
      <c r="D33" s="68" t="n">
        <v>3</v>
      </c>
      <c r="E33" s="95"/>
      <c r="F33" s="96"/>
      <c r="G33" s="97"/>
      <c r="H33" s="71" t="n">
        <f aca="false">E33+F33+G33</f>
        <v>0</v>
      </c>
    </row>
    <row r="34" customFormat="false" ht="12.75" hidden="false" customHeight="false" outlineLevel="0" collapsed="false">
      <c r="B34" s="72"/>
      <c r="C34" s="84"/>
      <c r="D34" s="68" t="n">
        <v>2</v>
      </c>
      <c r="E34" s="95" t="n">
        <v>13</v>
      </c>
      <c r="F34" s="95"/>
      <c r="G34" s="97" t="n">
        <v>2</v>
      </c>
      <c r="H34" s="71" t="n">
        <f aca="false">E34+F34+G34</f>
        <v>15</v>
      </c>
    </row>
    <row r="35" customFormat="false" ht="12.75" hidden="false" customHeight="false" outlineLevel="0" collapsed="false">
      <c r="B35" s="75"/>
      <c r="C35" s="85"/>
      <c r="D35" s="66" t="n">
        <v>1</v>
      </c>
      <c r="E35" s="95" t="n">
        <v>22</v>
      </c>
      <c r="F35" s="96"/>
      <c r="G35" s="97" t="n">
        <v>1</v>
      </c>
      <c r="H35" s="71" t="n">
        <f aca="false">E35+F35+G35</f>
        <v>23</v>
      </c>
    </row>
    <row r="36" customFormat="false" ht="12.75" hidden="false" customHeight="false" outlineLevel="0" collapsed="false">
      <c r="B36" s="77" t="s">
        <v>23</v>
      </c>
      <c r="C36" s="78"/>
      <c r="D36" s="79"/>
      <c r="E36" s="81" t="n">
        <f aca="false">SUM(E23:E35)</f>
        <v>1014</v>
      </c>
      <c r="F36" s="81" t="n">
        <f aca="false">SUM(F23:F35)</f>
        <v>8</v>
      </c>
      <c r="G36" s="81" t="n">
        <f aca="false">SUM(G23:G35)</f>
        <v>51</v>
      </c>
      <c r="H36" s="81" t="n">
        <f aca="false">SUM(H23:H35)</f>
        <v>1073</v>
      </c>
    </row>
    <row r="37" customFormat="false" ht="12.75" hidden="false" customHeight="true" outlineLevel="0" collapsed="false">
      <c r="B37" s="66"/>
      <c r="C37" s="66"/>
      <c r="D37" s="68" t="n">
        <v>13</v>
      </c>
      <c r="E37" s="95" t="n">
        <v>5</v>
      </c>
      <c r="F37" s="95"/>
      <c r="G37" s="97"/>
      <c r="H37" s="71" t="n">
        <f aca="false">E37+F37+G37</f>
        <v>5</v>
      </c>
    </row>
    <row r="38" customFormat="false" ht="12.75" hidden="false" customHeight="false" outlineLevel="0" collapsed="false">
      <c r="B38" s="72" t="s">
        <v>12</v>
      </c>
      <c r="C38" s="84" t="s">
        <v>13</v>
      </c>
      <c r="D38" s="68" t="n">
        <v>12</v>
      </c>
      <c r="E38" s="95"/>
      <c r="F38" s="95"/>
      <c r="G38" s="97"/>
      <c r="H38" s="71" t="n">
        <f aca="false">E38+F38+G38</f>
        <v>0</v>
      </c>
    </row>
    <row r="39" customFormat="false" ht="12.75" hidden="false" customHeight="false" outlineLevel="0" collapsed="false">
      <c r="B39" s="72" t="s">
        <v>24</v>
      </c>
      <c r="C39" s="75"/>
      <c r="D39" s="68" t="n">
        <v>11</v>
      </c>
      <c r="E39" s="95"/>
      <c r="F39" s="95"/>
      <c r="G39" s="97"/>
      <c r="H39" s="71" t="n">
        <f aca="false">E39+F39+G39</f>
        <v>0</v>
      </c>
    </row>
    <row r="40" customFormat="false" ht="12.75" hidden="false" customHeight="false" outlineLevel="0" collapsed="false">
      <c r="B40" s="72" t="s">
        <v>25</v>
      </c>
      <c r="C40" s="84"/>
      <c r="D40" s="68" t="n">
        <v>10</v>
      </c>
      <c r="E40" s="95"/>
      <c r="F40" s="95"/>
      <c r="G40" s="97"/>
      <c r="H40" s="71" t="n">
        <f aca="false">E40+F40+G40</f>
        <v>0</v>
      </c>
    </row>
    <row r="41" customFormat="false" ht="12.75" hidden="false" customHeight="false" outlineLevel="0" collapsed="false">
      <c r="B41" s="72" t="s">
        <v>16</v>
      </c>
      <c r="C41" s="84"/>
      <c r="D41" s="68" t="n">
        <v>9</v>
      </c>
      <c r="E41" s="95"/>
      <c r="F41" s="95"/>
      <c r="G41" s="97"/>
      <c r="H41" s="71" t="n">
        <f aca="false">E41+F41+G41</f>
        <v>0</v>
      </c>
    </row>
    <row r="42" customFormat="false" ht="12.75" hidden="false" customHeight="false" outlineLevel="0" collapsed="false">
      <c r="B42" s="72" t="s">
        <v>15</v>
      </c>
      <c r="C42" s="84" t="s">
        <v>17</v>
      </c>
      <c r="D42" s="68" t="n">
        <v>8</v>
      </c>
      <c r="E42" s="95"/>
      <c r="F42" s="95"/>
      <c r="G42" s="97"/>
      <c r="H42" s="71" t="n">
        <f aca="false">E42+F42+G42</f>
        <v>0</v>
      </c>
    </row>
    <row r="43" customFormat="false" ht="12.75" hidden="false" customHeight="false" outlineLevel="0" collapsed="false">
      <c r="B43" s="72" t="s">
        <v>16</v>
      </c>
      <c r="C43" s="84"/>
      <c r="D43" s="68" t="n">
        <v>7</v>
      </c>
      <c r="E43" s="95"/>
      <c r="F43" s="95"/>
      <c r="G43" s="97"/>
      <c r="H43" s="71" t="n">
        <f aca="false">E43+F43+G43</f>
        <v>0</v>
      </c>
    </row>
    <row r="44" customFormat="false" ht="12.75" hidden="false" customHeight="false" outlineLevel="0" collapsed="false">
      <c r="B44" s="72" t="s">
        <v>12</v>
      </c>
      <c r="C44" s="84"/>
      <c r="D44" s="68" t="n">
        <v>6</v>
      </c>
      <c r="E44" s="95"/>
      <c r="F44" s="95"/>
      <c r="G44" s="97"/>
      <c r="H44" s="71" t="n">
        <f aca="false">E44+F44+G44</f>
        <v>0</v>
      </c>
    </row>
    <row r="45" customFormat="false" ht="12.75" hidden="false" customHeight="false" outlineLevel="0" collapsed="false">
      <c r="B45" s="72" t="s">
        <v>26</v>
      </c>
      <c r="C45" s="66"/>
      <c r="D45" s="68" t="n">
        <v>5</v>
      </c>
      <c r="E45" s="95"/>
      <c r="F45" s="95"/>
      <c r="G45" s="97"/>
      <c r="H45" s="71" t="n">
        <f aca="false">E45+F45+G45</f>
        <v>0</v>
      </c>
    </row>
    <row r="46" customFormat="false" ht="12.75" hidden="false" customHeight="false" outlineLevel="0" collapsed="false">
      <c r="B46" s="72"/>
      <c r="C46" s="84"/>
      <c r="D46" s="68" t="n">
        <v>4</v>
      </c>
      <c r="E46" s="95"/>
      <c r="F46" s="95"/>
      <c r="G46" s="97"/>
      <c r="H46" s="71" t="n">
        <f aca="false">E46+F46+G46</f>
        <v>0</v>
      </c>
    </row>
    <row r="47" customFormat="false" ht="12.75" hidden="false" customHeight="false" outlineLevel="0" collapsed="false">
      <c r="B47" s="72"/>
      <c r="C47" s="84" t="s">
        <v>12</v>
      </c>
      <c r="D47" s="68" t="n">
        <v>3</v>
      </c>
      <c r="E47" s="95"/>
      <c r="F47" s="95"/>
      <c r="G47" s="97"/>
      <c r="H47" s="71" t="n">
        <f aca="false">E47+F47+G47</f>
        <v>0</v>
      </c>
    </row>
    <row r="48" customFormat="false" ht="12.75" hidden="false" customHeight="false" outlineLevel="0" collapsed="false">
      <c r="B48" s="72"/>
      <c r="C48" s="84"/>
      <c r="D48" s="68" t="n">
        <v>2</v>
      </c>
      <c r="E48" s="95"/>
      <c r="F48" s="95"/>
      <c r="G48" s="97"/>
      <c r="H48" s="71" t="n">
        <f aca="false">E48+F48+G48</f>
        <v>0</v>
      </c>
    </row>
    <row r="49" customFormat="false" ht="12.75" hidden="false" customHeight="false" outlineLevel="0" collapsed="false">
      <c r="B49" s="75"/>
      <c r="C49" s="84"/>
      <c r="D49" s="66" t="n">
        <v>1</v>
      </c>
      <c r="E49" s="95"/>
      <c r="F49" s="95"/>
      <c r="G49" s="109"/>
      <c r="H49" s="71" t="n">
        <f aca="false">E49+F49+G49</f>
        <v>0</v>
      </c>
    </row>
    <row r="50" customFormat="false" ht="12.75" hidden="false" customHeight="false" outlineLevel="0" collapsed="false">
      <c r="B50" s="68" t="s">
        <v>27</v>
      </c>
      <c r="C50" s="68"/>
      <c r="D50" s="68"/>
      <c r="E50" s="81" t="n">
        <f aca="false">SUM(E37:E49)</f>
        <v>5</v>
      </c>
      <c r="F50" s="81" t="n">
        <f aca="false">SUM(F37:F49)</f>
        <v>0</v>
      </c>
      <c r="G50" s="81" t="n">
        <f aca="false">SUM(G37:G49)</f>
        <v>0</v>
      </c>
      <c r="H50" s="81" t="n">
        <f aca="false">SUM(H37:H49)</f>
        <v>5</v>
      </c>
    </row>
    <row r="51" customFormat="false" ht="12.75" hidden="false" customHeight="true" outlineLevel="0" collapsed="false">
      <c r="B51" s="89" t="s">
        <v>28</v>
      </c>
      <c r="C51" s="89"/>
      <c r="D51" s="89"/>
      <c r="E51" s="91" t="n">
        <f aca="false">SUM(E22,E36,E50)</f>
        <v>1555</v>
      </c>
      <c r="F51" s="91" t="n">
        <f aca="false">SUM(F22,F36,F50)</f>
        <v>11</v>
      </c>
      <c r="G51" s="91" t="n">
        <f aca="false">SUM(G22,G36,G50)</f>
        <v>75</v>
      </c>
      <c r="H51" s="91" t="n">
        <f aca="false">SUM(H22,H36,H50)</f>
        <v>1641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5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false" hidden="false" outlineLevel="0" max="1" min="1" style="43" width="9.14"/>
    <col collapsed="false" customWidth="true" hidden="false" outlineLevel="0" max="2" min="2" style="43" width="18.29"/>
    <col collapsed="false" customWidth="true" hidden="false" outlineLevel="0" max="4" min="3" style="43" width="9.85"/>
    <col collapsed="false" customWidth="true" hidden="false" outlineLevel="0" max="5" min="5" style="43" width="14.57"/>
    <col collapsed="false" customWidth="true" hidden="false" outlineLevel="0" max="6" min="6" style="43" width="14.7"/>
    <col collapsed="false" customWidth="true" hidden="false" outlineLevel="0" max="7" min="7" style="43" width="18"/>
    <col collapsed="false" customWidth="true" hidden="false" outlineLevel="0" max="8" min="8" style="43" width="13.86"/>
    <col collapsed="false" customWidth="false" hidden="false" outlineLevel="0" max="1024" min="9" style="43" width="9.14"/>
  </cols>
  <sheetData>
    <row r="1" customFormat="false" ht="15" hidden="false" customHeight="false" outlineLevel="0" collapsed="false">
      <c r="B1" s="98" t="s">
        <v>0</v>
      </c>
      <c r="C1" s="99"/>
      <c r="D1" s="99"/>
      <c r="E1" s="99"/>
      <c r="F1" s="99"/>
      <c r="G1" s="110"/>
      <c r="H1" s="111"/>
      <c r="J1" s="112"/>
      <c r="K1" s="112"/>
      <c r="L1" s="112"/>
      <c r="M1" s="112"/>
      <c r="N1" s="112"/>
    </row>
    <row r="2" customFormat="false" ht="15" hidden="false" customHeight="false" outlineLevel="0" collapsed="false">
      <c r="B2" s="100" t="s">
        <v>35</v>
      </c>
      <c r="C2" s="101"/>
      <c r="D2" s="101"/>
      <c r="E2" s="102" t="s">
        <v>44</v>
      </c>
      <c r="F2" s="101"/>
      <c r="G2" s="101"/>
      <c r="H2" s="113"/>
      <c r="J2" s="112"/>
      <c r="K2" s="112"/>
      <c r="L2" s="112"/>
      <c r="M2" s="112"/>
      <c r="N2" s="112"/>
    </row>
    <row r="3" customFormat="false" ht="12.75" hidden="false" customHeight="false" outlineLevel="0" collapsed="false">
      <c r="B3" s="100" t="s">
        <v>30</v>
      </c>
      <c r="C3" s="103" t="s">
        <v>37</v>
      </c>
      <c r="D3" s="103"/>
      <c r="E3" s="103"/>
      <c r="F3" s="114"/>
      <c r="G3" s="115"/>
      <c r="H3" s="116"/>
    </row>
    <row r="4" customFormat="false" ht="12.75" hidden="false" customHeight="false" outlineLevel="0" collapsed="false">
      <c r="B4" s="104" t="s">
        <v>32</v>
      </c>
      <c r="C4" s="105"/>
      <c r="D4" s="58" t="n">
        <v>44926</v>
      </c>
      <c r="E4" s="106"/>
      <c r="F4" s="106"/>
      <c r="G4" s="117"/>
      <c r="H4" s="118"/>
    </row>
    <row r="5" customFormat="false" ht="12.75" hidden="false" customHeight="false" outlineLevel="0" collapsed="false">
      <c r="B5" s="119" t="s">
        <v>4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customFormat="false" ht="12.75" hidden="false" customHeight="false" outlineLevel="0" collapsed="false">
      <c r="B6" s="120" t="s">
        <v>5</v>
      </c>
      <c r="C6" s="2"/>
      <c r="D6" s="2"/>
      <c r="E6" s="2"/>
      <c r="F6" s="2"/>
      <c r="G6" s="2"/>
      <c r="H6" s="2"/>
    </row>
    <row r="7" customFormat="false" ht="24" hidden="false" customHeight="false" outlineLevel="0" collapsed="false">
      <c r="B7" s="6" t="s">
        <v>6</v>
      </c>
      <c r="C7" s="6"/>
      <c r="D7" s="6"/>
      <c r="E7" s="6" t="s">
        <v>7</v>
      </c>
      <c r="F7" s="6"/>
      <c r="G7" s="6"/>
      <c r="H7" s="6"/>
    </row>
    <row r="8" customFormat="false" ht="12.75" hidden="false" customHeight="true" outlineLevel="0" collapsed="false">
      <c r="B8" s="6"/>
      <c r="C8" s="6"/>
      <c r="D8" s="6"/>
      <c r="E8" s="6" t="s">
        <v>8</v>
      </c>
      <c r="F8" s="6" t="s">
        <v>9</v>
      </c>
      <c r="G8" s="6" t="s">
        <v>10</v>
      </c>
      <c r="H8" s="6" t="s">
        <v>11</v>
      </c>
    </row>
    <row r="9" customFormat="false" ht="12.75" hidden="false" customHeight="false" outlineLevel="0" collapsed="false">
      <c r="B9" s="121"/>
      <c r="C9" s="122"/>
      <c r="D9" s="123" t="n">
        <v>13</v>
      </c>
      <c r="E9" s="95" t="n">
        <v>230</v>
      </c>
      <c r="F9" s="96" t="n">
        <v>3</v>
      </c>
      <c r="G9" s="95" t="n">
        <v>2</v>
      </c>
      <c r="H9" s="124" t="n">
        <f aca="false">E9+F9+G9</f>
        <v>235</v>
      </c>
    </row>
    <row r="10" customFormat="false" ht="12.75" hidden="false" customHeight="false" outlineLevel="0" collapsed="false">
      <c r="B10" s="125" t="s">
        <v>12</v>
      </c>
      <c r="C10" s="122" t="s">
        <v>13</v>
      </c>
      <c r="D10" s="123" t="n">
        <v>12</v>
      </c>
      <c r="E10" s="95" t="n">
        <v>22</v>
      </c>
      <c r="F10" s="95" t="n">
        <v>0</v>
      </c>
      <c r="G10" s="95" t="n">
        <v>0</v>
      </c>
      <c r="H10" s="124" t="n">
        <f aca="false">E10+F10+G10</f>
        <v>22</v>
      </c>
    </row>
    <row r="11" customFormat="false" ht="12.75" hidden="false" customHeight="false" outlineLevel="0" collapsed="false">
      <c r="B11" s="125" t="s">
        <v>14</v>
      </c>
      <c r="C11" s="122"/>
      <c r="D11" s="123" t="n">
        <v>11</v>
      </c>
      <c r="E11" s="95" t="n">
        <v>22</v>
      </c>
      <c r="F11" s="96" t="n">
        <v>0</v>
      </c>
      <c r="G11" s="95" t="n">
        <v>0</v>
      </c>
      <c r="H11" s="124" t="n">
        <f aca="false">E11+F11+G11</f>
        <v>22</v>
      </c>
    </row>
    <row r="12" customFormat="false" ht="12.75" hidden="false" customHeight="false" outlineLevel="0" collapsed="false">
      <c r="B12" s="125" t="s">
        <v>12</v>
      </c>
      <c r="C12" s="126"/>
      <c r="D12" s="123" t="n">
        <v>10</v>
      </c>
      <c r="E12" s="95" t="n">
        <v>33</v>
      </c>
      <c r="F12" s="95" t="n">
        <v>1</v>
      </c>
      <c r="G12" s="95" t="n">
        <v>0</v>
      </c>
      <c r="H12" s="124" t="n">
        <f aca="false">E12+F12+G12</f>
        <v>34</v>
      </c>
    </row>
    <row r="13" customFormat="false" ht="12.75" hidden="false" customHeight="false" outlineLevel="0" collapsed="false">
      <c r="B13" s="125" t="s">
        <v>15</v>
      </c>
      <c r="C13" s="122"/>
      <c r="D13" s="123" t="n">
        <v>9</v>
      </c>
      <c r="E13" s="95" t="n">
        <v>2</v>
      </c>
      <c r="F13" s="96" t="n">
        <v>0</v>
      </c>
      <c r="G13" s="95" t="n">
        <v>0</v>
      </c>
      <c r="H13" s="124" t="n">
        <f aca="false">E13+F13+G13</f>
        <v>2</v>
      </c>
    </row>
    <row r="14" customFormat="false" ht="12.75" hidden="false" customHeight="false" outlineLevel="0" collapsed="false">
      <c r="B14" s="125" t="s">
        <v>16</v>
      </c>
      <c r="C14" s="122" t="s">
        <v>17</v>
      </c>
      <c r="D14" s="123" t="n">
        <v>8</v>
      </c>
      <c r="E14" s="95" t="n">
        <v>2</v>
      </c>
      <c r="F14" s="95" t="n">
        <v>0</v>
      </c>
      <c r="G14" s="95" t="n">
        <v>0</v>
      </c>
      <c r="H14" s="124" t="n">
        <f aca="false">E14+F14+G14</f>
        <v>2</v>
      </c>
    </row>
    <row r="15" customFormat="false" ht="12.75" hidden="false" customHeight="false" outlineLevel="0" collapsed="false">
      <c r="B15" s="125" t="s">
        <v>18</v>
      </c>
      <c r="C15" s="122"/>
      <c r="D15" s="123" t="n">
        <v>7</v>
      </c>
      <c r="E15" s="95" t="n">
        <v>0</v>
      </c>
      <c r="F15" s="96" t="n">
        <v>0</v>
      </c>
      <c r="G15" s="95" t="n">
        <v>0</v>
      </c>
      <c r="H15" s="124" t="n">
        <f aca="false">E15+F15+G15</f>
        <v>0</v>
      </c>
    </row>
    <row r="16" customFormat="false" ht="12.75" hidden="false" customHeight="false" outlineLevel="0" collapsed="false">
      <c r="B16" s="125" t="s">
        <v>19</v>
      </c>
      <c r="C16" s="122"/>
      <c r="D16" s="123" t="n">
        <v>6</v>
      </c>
      <c r="E16" s="95" t="n">
        <v>2</v>
      </c>
      <c r="F16" s="95" t="n">
        <v>0</v>
      </c>
      <c r="G16" s="95" t="n">
        <v>0</v>
      </c>
      <c r="H16" s="124" t="n">
        <f aca="false">E16+F16+G16</f>
        <v>2</v>
      </c>
    </row>
    <row r="17" customFormat="false" ht="12.75" hidden="false" customHeight="false" outlineLevel="0" collapsed="false">
      <c r="B17" s="125" t="s">
        <v>12</v>
      </c>
      <c r="C17" s="126"/>
      <c r="D17" s="123" t="n">
        <v>5</v>
      </c>
      <c r="E17" s="95" t="n">
        <v>3</v>
      </c>
      <c r="F17" s="96" t="n">
        <v>1</v>
      </c>
      <c r="G17" s="95" t="n">
        <v>0</v>
      </c>
      <c r="H17" s="124" t="n">
        <f aca="false">E17+F17+G17</f>
        <v>4</v>
      </c>
      <c r="L17" s="74"/>
    </row>
    <row r="18" customFormat="false" ht="12.75" hidden="false" customHeight="false" outlineLevel="0" collapsed="false">
      <c r="B18" s="125"/>
      <c r="C18" s="122"/>
      <c r="D18" s="123" t="n">
        <v>4</v>
      </c>
      <c r="E18" s="95" t="n">
        <v>1</v>
      </c>
      <c r="F18" s="95" t="n">
        <v>1</v>
      </c>
      <c r="G18" s="95" t="n">
        <v>0</v>
      </c>
      <c r="H18" s="124" t="n">
        <f aca="false">E18+F18+G18</f>
        <v>2</v>
      </c>
    </row>
    <row r="19" customFormat="false" ht="12.75" hidden="false" customHeight="false" outlineLevel="0" collapsed="false">
      <c r="B19" s="125"/>
      <c r="C19" s="122" t="s">
        <v>12</v>
      </c>
      <c r="D19" s="123" t="n">
        <v>3</v>
      </c>
      <c r="E19" s="95" t="n">
        <v>1</v>
      </c>
      <c r="F19" s="96" t="n">
        <v>0</v>
      </c>
      <c r="G19" s="95" t="n">
        <v>0</v>
      </c>
      <c r="H19" s="124" t="n">
        <f aca="false">E19+F19+G19</f>
        <v>1</v>
      </c>
    </row>
    <row r="20" customFormat="false" ht="12.75" hidden="false" customHeight="false" outlineLevel="0" collapsed="false">
      <c r="B20" s="125"/>
      <c r="C20" s="122"/>
      <c r="D20" s="123" t="n">
        <v>2</v>
      </c>
      <c r="E20" s="95" t="n">
        <v>13</v>
      </c>
      <c r="F20" s="95" t="n">
        <v>2</v>
      </c>
      <c r="G20" s="95" t="n">
        <v>0</v>
      </c>
      <c r="H20" s="124" t="n">
        <f aca="false">E20+F20+G20</f>
        <v>15</v>
      </c>
    </row>
    <row r="21" customFormat="false" ht="12.75" hidden="false" customHeight="false" outlineLevel="0" collapsed="false">
      <c r="B21" s="127"/>
      <c r="C21" s="128"/>
      <c r="D21" s="121" t="n">
        <v>1</v>
      </c>
      <c r="E21" s="95" t="n">
        <v>11</v>
      </c>
      <c r="F21" s="96" t="n">
        <v>1</v>
      </c>
      <c r="G21" s="95" t="n">
        <v>0</v>
      </c>
      <c r="H21" s="124" t="n">
        <f aca="false">E21+F21+G21</f>
        <v>12</v>
      </c>
    </row>
    <row r="22" customFormat="false" ht="15" hidden="false" customHeight="true" outlineLevel="0" collapsed="false">
      <c r="B22" s="129" t="s">
        <v>20</v>
      </c>
      <c r="C22" s="130"/>
      <c r="D22" s="131"/>
      <c r="E22" s="132" t="n">
        <f aca="false">SUM(E9:E21)</f>
        <v>342</v>
      </c>
      <c r="F22" s="132" t="n">
        <f aca="false">SUM(F9:F21)</f>
        <v>9</v>
      </c>
      <c r="G22" s="132" t="n">
        <f aca="false">SUM(G9:G21)</f>
        <v>2</v>
      </c>
      <c r="H22" s="132" t="n">
        <f aca="false">SUM(H9:H21)</f>
        <v>353</v>
      </c>
    </row>
    <row r="23" customFormat="false" ht="12.75" hidden="false" customHeight="false" outlineLevel="0" collapsed="false">
      <c r="B23" s="121"/>
      <c r="C23" s="133"/>
      <c r="D23" s="123" t="n">
        <v>13</v>
      </c>
      <c r="E23" s="95" t="n">
        <v>383</v>
      </c>
      <c r="F23" s="96" t="n">
        <v>12</v>
      </c>
      <c r="G23" s="97" t="n">
        <v>0</v>
      </c>
      <c r="H23" s="124" t="n">
        <f aca="false">E23+F23+G23</f>
        <v>395</v>
      </c>
    </row>
    <row r="24" customFormat="false" ht="12.75" hidden="false" customHeight="false" outlineLevel="0" collapsed="false">
      <c r="B24" s="125"/>
      <c r="C24" s="134" t="s">
        <v>13</v>
      </c>
      <c r="D24" s="123" t="n">
        <v>12</v>
      </c>
      <c r="E24" s="95" t="n">
        <v>20</v>
      </c>
      <c r="F24" s="95" t="n">
        <v>0</v>
      </c>
      <c r="G24" s="97" t="n">
        <v>0</v>
      </c>
      <c r="H24" s="124" t="n">
        <f aca="false">E24+F24+G24</f>
        <v>20</v>
      </c>
    </row>
    <row r="25" customFormat="false" ht="12.75" hidden="false" customHeight="false" outlineLevel="0" collapsed="false">
      <c r="B25" s="125" t="s">
        <v>19</v>
      </c>
      <c r="C25" s="134"/>
      <c r="D25" s="123" t="n">
        <v>11</v>
      </c>
      <c r="E25" s="95" t="n">
        <v>16</v>
      </c>
      <c r="F25" s="96" t="n">
        <v>0</v>
      </c>
      <c r="G25" s="97" t="n">
        <v>0</v>
      </c>
      <c r="H25" s="124" t="n">
        <f aca="false">E25+F25+G25</f>
        <v>16</v>
      </c>
    </row>
    <row r="26" customFormat="false" ht="12.75" hidden="false" customHeight="false" outlineLevel="0" collapsed="false">
      <c r="B26" s="125" t="s">
        <v>21</v>
      </c>
      <c r="C26" s="133"/>
      <c r="D26" s="123" t="n">
        <v>10</v>
      </c>
      <c r="E26" s="95" t="n">
        <v>38</v>
      </c>
      <c r="F26" s="95" t="n">
        <v>0</v>
      </c>
      <c r="G26" s="97" t="n">
        <v>0</v>
      </c>
      <c r="H26" s="124" t="n">
        <f aca="false">E26+F26+G26</f>
        <v>38</v>
      </c>
    </row>
    <row r="27" customFormat="false" ht="12.75" hidden="false" customHeight="false" outlineLevel="0" collapsed="false">
      <c r="B27" s="125" t="s">
        <v>13</v>
      </c>
      <c r="C27" s="134"/>
      <c r="D27" s="123" t="n">
        <v>9</v>
      </c>
      <c r="E27" s="95" t="n">
        <v>5</v>
      </c>
      <c r="F27" s="96" t="n">
        <v>0</v>
      </c>
      <c r="G27" s="97" t="n">
        <v>0</v>
      </c>
      <c r="H27" s="124" t="n">
        <f aca="false">E27+F27+G27</f>
        <v>5</v>
      </c>
    </row>
    <row r="28" customFormat="false" ht="12.75" hidden="false" customHeight="false" outlineLevel="0" collapsed="false">
      <c r="B28" s="125" t="s">
        <v>14</v>
      </c>
      <c r="C28" s="134" t="s">
        <v>17</v>
      </c>
      <c r="D28" s="123" t="n">
        <v>8</v>
      </c>
      <c r="E28" s="95" t="n">
        <v>1</v>
      </c>
      <c r="F28" s="95" t="n">
        <v>1</v>
      </c>
      <c r="G28" s="97" t="n">
        <v>0</v>
      </c>
      <c r="H28" s="124" t="n">
        <f aca="false">E28+F28+G28</f>
        <v>2</v>
      </c>
      <c r="O28" s="43" t="n">
        <v>1</v>
      </c>
    </row>
    <row r="29" customFormat="false" ht="12.75" hidden="false" customHeight="false" outlineLevel="0" collapsed="false">
      <c r="B29" s="125" t="s">
        <v>16</v>
      </c>
      <c r="C29" s="134"/>
      <c r="D29" s="123" t="n">
        <v>7</v>
      </c>
      <c r="E29" s="95" t="n">
        <v>0</v>
      </c>
      <c r="F29" s="96" t="n">
        <v>0</v>
      </c>
      <c r="G29" s="97" t="n">
        <v>0</v>
      </c>
      <c r="H29" s="124" t="n">
        <f aca="false">E29+F29+G29</f>
        <v>0</v>
      </c>
    </row>
    <row r="30" customFormat="false" ht="12.75" hidden="false" customHeight="false" outlineLevel="0" collapsed="false">
      <c r="B30" s="125" t="s">
        <v>13</v>
      </c>
      <c r="C30" s="134"/>
      <c r="D30" s="123" t="n">
        <v>6</v>
      </c>
      <c r="E30" s="95" t="n">
        <v>0</v>
      </c>
      <c r="F30" s="95" t="n">
        <v>0</v>
      </c>
      <c r="G30" s="97" t="n">
        <v>0</v>
      </c>
      <c r="H30" s="124" t="n">
        <f aca="false">E30+F30+G30</f>
        <v>0</v>
      </c>
    </row>
    <row r="31" customFormat="false" ht="12.75" hidden="false" customHeight="false" outlineLevel="0" collapsed="false">
      <c r="B31" s="125" t="s">
        <v>22</v>
      </c>
      <c r="C31" s="133"/>
      <c r="D31" s="123" t="n">
        <v>5</v>
      </c>
      <c r="E31" s="95" t="n">
        <v>5</v>
      </c>
      <c r="F31" s="96" t="n">
        <v>0</v>
      </c>
      <c r="G31" s="97" t="n">
        <v>0</v>
      </c>
      <c r="H31" s="124" t="n">
        <f aca="false">E31+F31+G31</f>
        <v>5</v>
      </c>
    </row>
    <row r="32" customFormat="false" ht="12.75" hidden="false" customHeight="false" outlineLevel="0" collapsed="false">
      <c r="B32" s="125"/>
      <c r="C32" s="134"/>
      <c r="D32" s="123" t="n">
        <v>4</v>
      </c>
      <c r="E32" s="95" t="n">
        <v>2</v>
      </c>
      <c r="F32" s="95" t="n">
        <v>0</v>
      </c>
      <c r="G32" s="97" t="n">
        <v>0</v>
      </c>
      <c r="H32" s="124" t="n">
        <f aca="false">E32+F32+G32</f>
        <v>2</v>
      </c>
    </row>
    <row r="33" customFormat="false" ht="12.75" hidden="false" customHeight="false" outlineLevel="0" collapsed="false">
      <c r="B33" s="125"/>
      <c r="C33" s="134" t="s">
        <v>12</v>
      </c>
      <c r="D33" s="123" t="n">
        <v>3</v>
      </c>
      <c r="E33" s="95" t="n">
        <v>1</v>
      </c>
      <c r="F33" s="96" t="n">
        <v>0</v>
      </c>
      <c r="G33" s="97" t="n">
        <v>0</v>
      </c>
      <c r="H33" s="124" t="n">
        <f aca="false">E33+F33+G33</f>
        <v>1</v>
      </c>
    </row>
    <row r="34" customFormat="false" ht="12.75" hidden="false" customHeight="false" outlineLevel="0" collapsed="false">
      <c r="B34" s="125"/>
      <c r="C34" s="134"/>
      <c r="D34" s="123" t="n">
        <v>2</v>
      </c>
      <c r="E34" s="95" t="n">
        <v>9</v>
      </c>
      <c r="F34" s="95" t="n">
        <v>2</v>
      </c>
      <c r="G34" s="97" t="n">
        <v>0</v>
      </c>
      <c r="H34" s="124" t="n">
        <f aca="false">E34+F34+G34</f>
        <v>11</v>
      </c>
    </row>
    <row r="35" customFormat="false" ht="12.75" hidden="false" customHeight="false" outlineLevel="0" collapsed="false">
      <c r="B35" s="127"/>
      <c r="C35" s="135"/>
      <c r="D35" s="121" t="n">
        <v>1</v>
      </c>
      <c r="E35" s="95" t="n">
        <v>28</v>
      </c>
      <c r="F35" s="96" t="n">
        <v>0</v>
      </c>
      <c r="G35" s="97" t="n">
        <v>0</v>
      </c>
      <c r="H35" s="124" t="n">
        <f aca="false">E35+F35+G35</f>
        <v>28</v>
      </c>
    </row>
    <row r="36" customFormat="false" ht="12.75" hidden="false" customHeight="false" outlineLevel="0" collapsed="false">
      <c r="B36" s="129" t="s">
        <v>23</v>
      </c>
      <c r="C36" s="130"/>
      <c r="D36" s="131"/>
      <c r="E36" s="132" t="n">
        <f aca="false">SUM(E23:E35)</f>
        <v>508</v>
      </c>
      <c r="F36" s="132" t="n">
        <f aca="false">SUM(F23:F35)</f>
        <v>15</v>
      </c>
      <c r="G36" s="132" t="n">
        <f aca="false">SUM(G23:G35)</f>
        <v>0</v>
      </c>
      <c r="H36" s="132" t="n">
        <f aca="false">SUM(H23:H35)</f>
        <v>523</v>
      </c>
    </row>
    <row r="37" customFormat="false" ht="12.75" hidden="false" customHeight="true" outlineLevel="0" collapsed="false">
      <c r="B37" s="121"/>
      <c r="C37" s="121"/>
      <c r="D37" s="123" t="n">
        <v>13</v>
      </c>
      <c r="E37" s="95" t="n">
        <v>2</v>
      </c>
      <c r="F37" s="95" t="n">
        <v>0</v>
      </c>
      <c r="G37" s="97" t="n">
        <v>0</v>
      </c>
      <c r="H37" s="124" t="n">
        <f aca="false">E37+F37+G37</f>
        <v>2</v>
      </c>
    </row>
    <row r="38" customFormat="false" ht="12.75" hidden="false" customHeight="false" outlineLevel="0" collapsed="false">
      <c r="B38" s="125" t="s">
        <v>12</v>
      </c>
      <c r="C38" s="134" t="s">
        <v>13</v>
      </c>
      <c r="D38" s="123" t="n">
        <v>12</v>
      </c>
      <c r="E38" s="95" t="n">
        <v>0</v>
      </c>
      <c r="F38" s="95" t="n">
        <v>0</v>
      </c>
      <c r="G38" s="97" t="n">
        <v>0</v>
      </c>
      <c r="H38" s="124" t="n">
        <f aca="false">E38+F38+G38</f>
        <v>0</v>
      </c>
    </row>
    <row r="39" customFormat="false" ht="12.75" hidden="false" customHeight="false" outlineLevel="0" collapsed="false">
      <c r="B39" s="125" t="s">
        <v>24</v>
      </c>
      <c r="C39" s="127"/>
      <c r="D39" s="123" t="n">
        <v>11</v>
      </c>
      <c r="E39" s="95" t="n">
        <v>0</v>
      </c>
      <c r="F39" s="95" t="n">
        <v>0</v>
      </c>
      <c r="G39" s="97" t="n">
        <v>0</v>
      </c>
      <c r="H39" s="124" t="n">
        <f aca="false">E39+F39+G39</f>
        <v>0</v>
      </c>
    </row>
    <row r="40" customFormat="false" ht="12.75" hidden="false" customHeight="false" outlineLevel="0" collapsed="false">
      <c r="B40" s="125" t="s">
        <v>25</v>
      </c>
      <c r="C40" s="134"/>
      <c r="D40" s="123" t="n">
        <v>10</v>
      </c>
      <c r="E40" s="95" t="n">
        <v>0</v>
      </c>
      <c r="F40" s="95" t="n">
        <v>0</v>
      </c>
      <c r="G40" s="97" t="n">
        <v>0</v>
      </c>
      <c r="H40" s="124" t="n">
        <f aca="false">E40+F40+G40</f>
        <v>0</v>
      </c>
    </row>
    <row r="41" customFormat="false" ht="12.75" hidden="false" customHeight="false" outlineLevel="0" collapsed="false">
      <c r="B41" s="125" t="s">
        <v>16</v>
      </c>
      <c r="C41" s="134"/>
      <c r="D41" s="123" t="n">
        <v>9</v>
      </c>
      <c r="E41" s="95" t="n">
        <v>0</v>
      </c>
      <c r="F41" s="95" t="n">
        <v>0</v>
      </c>
      <c r="G41" s="97" t="n">
        <v>0</v>
      </c>
      <c r="H41" s="124" t="n">
        <f aca="false">E41+F41+G41</f>
        <v>0</v>
      </c>
    </row>
    <row r="42" customFormat="false" ht="12.75" hidden="false" customHeight="false" outlineLevel="0" collapsed="false">
      <c r="B42" s="125" t="s">
        <v>15</v>
      </c>
      <c r="C42" s="134" t="s">
        <v>17</v>
      </c>
      <c r="D42" s="123" t="n">
        <v>8</v>
      </c>
      <c r="E42" s="95" t="n">
        <v>0</v>
      </c>
      <c r="F42" s="95" t="n">
        <v>0</v>
      </c>
      <c r="G42" s="97" t="n">
        <v>0</v>
      </c>
      <c r="H42" s="124" t="n">
        <f aca="false">E42+F42+G42</f>
        <v>0</v>
      </c>
    </row>
    <row r="43" customFormat="false" ht="12.75" hidden="false" customHeight="false" outlineLevel="0" collapsed="false">
      <c r="B43" s="125" t="s">
        <v>16</v>
      </c>
      <c r="C43" s="134"/>
      <c r="D43" s="123" t="n">
        <v>7</v>
      </c>
      <c r="E43" s="95" t="n">
        <v>0</v>
      </c>
      <c r="F43" s="95" t="n">
        <v>0</v>
      </c>
      <c r="G43" s="97" t="n">
        <v>0</v>
      </c>
      <c r="H43" s="124" t="n">
        <f aca="false">E43+F43+G43</f>
        <v>0</v>
      </c>
    </row>
    <row r="44" customFormat="false" ht="12.75" hidden="false" customHeight="false" outlineLevel="0" collapsed="false">
      <c r="B44" s="125" t="s">
        <v>12</v>
      </c>
      <c r="C44" s="134"/>
      <c r="D44" s="123" t="n">
        <v>6</v>
      </c>
      <c r="E44" s="95" t="n">
        <v>0</v>
      </c>
      <c r="F44" s="95" t="n">
        <v>0</v>
      </c>
      <c r="G44" s="97" t="n">
        <v>0</v>
      </c>
      <c r="H44" s="124" t="n">
        <f aca="false">E44+F44+G44</f>
        <v>0</v>
      </c>
    </row>
    <row r="45" customFormat="false" ht="12.75" hidden="false" customHeight="false" outlineLevel="0" collapsed="false">
      <c r="B45" s="125" t="s">
        <v>26</v>
      </c>
      <c r="C45" s="121"/>
      <c r="D45" s="123" t="n">
        <v>5</v>
      </c>
      <c r="E45" s="95" t="n">
        <v>0</v>
      </c>
      <c r="F45" s="95" t="n">
        <v>0</v>
      </c>
      <c r="G45" s="97" t="n">
        <v>0</v>
      </c>
      <c r="H45" s="124" t="n">
        <f aca="false">E45+F45+G45</f>
        <v>0</v>
      </c>
    </row>
    <row r="46" customFormat="false" ht="12.75" hidden="false" customHeight="false" outlineLevel="0" collapsed="false">
      <c r="B46" s="125"/>
      <c r="C46" s="134"/>
      <c r="D46" s="123" t="n">
        <v>4</v>
      </c>
      <c r="E46" s="95" t="n">
        <v>0</v>
      </c>
      <c r="F46" s="95" t="n">
        <v>0</v>
      </c>
      <c r="G46" s="97" t="n">
        <v>0</v>
      </c>
      <c r="H46" s="124" t="n">
        <f aca="false">E46+F46+G46</f>
        <v>0</v>
      </c>
    </row>
    <row r="47" customFormat="false" ht="12.75" hidden="false" customHeight="false" outlineLevel="0" collapsed="false">
      <c r="B47" s="125"/>
      <c r="C47" s="134" t="s">
        <v>12</v>
      </c>
      <c r="D47" s="123" t="n">
        <v>3</v>
      </c>
      <c r="E47" s="95" t="n">
        <v>0</v>
      </c>
      <c r="F47" s="95" t="n">
        <v>0</v>
      </c>
      <c r="G47" s="97" t="n">
        <v>0</v>
      </c>
      <c r="H47" s="124" t="n">
        <f aca="false">E47+F47+G47</f>
        <v>0</v>
      </c>
    </row>
    <row r="48" customFormat="false" ht="12.75" hidden="false" customHeight="false" outlineLevel="0" collapsed="false">
      <c r="B48" s="125"/>
      <c r="C48" s="134"/>
      <c r="D48" s="123" t="n">
        <v>2</v>
      </c>
      <c r="E48" s="95" t="n">
        <v>0</v>
      </c>
      <c r="F48" s="95" t="n">
        <v>0</v>
      </c>
      <c r="G48" s="97" t="n">
        <v>0</v>
      </c>
      <c r="H48" s="124" t="n">
        <f aca="false">E48+F48+G48</f>
        <v>0</v>
      </c>
    </row>
    <row r="49" customFormat="false" ht="12.75" hidden="false" customHeight="false" outlineLevel="0" collapsed="false">
      <c r="B49" s="127"/>
      <c r="C49" s="134"/>
      <c r="D49" s="121" t="n">
        <v>1</v>
      </c>
      <c r="E49" s="95" t="n">
        <v>0</v>
      </c>
      <c r="F49" s="95" t="n">
        <v>0</v>
      </c>
      <c r="G49" s="96" t="n">
        <v>0</v>
      </c>
      <c r="H49" s="124" t="n">
        <f aca="false">E49+F49+G49</f>
        <v>0</v>
      </c>
    </row>
    <row r="50" customFormat="false" ht="12.75" hidden="false" customHeight="false" outlineLevel="0" collapsed="false">
      <c r="B50" s="123" t="s">
        <v>27</v>
      </c>
      <c r="C50" s="123"/>
      <c r="D50" s="123"/>
      <c r="E50" s="132" t="n">
        <f aca="false">SUM(E37:E49)</f>
        <v>2</v>
      </c>
      <c r="F50" s="132" t="n">
        <f aca="false">SUM(F37:F49)</f>
        <v>0</v>
      </c>
      <c r="G50" s="132" t="n">
        <f aca="false">SUM(G37:G49)</f>
        <v>0</v>
      </c>
      <c r="H50" s="132" t="n">
        <f aca="false">SUM(H37:H49)</f>
        <v>2</v>
      </c>
    </row>
    <row r="51" customFormat="false" ht="12.75" hidden="false" customHeight="true" outlineLevel="0" collapsed="false">
      <c r="B51" s="136" t="s">
        <v>28</v>
      </c>
      <c r="C51" s="136"/>
      <c r="D51" s="136"/>
      <c r="E51" s="137" t="n">
        <f aca="false">SUM(E22,E36,E50)</f>
        <v>852</v>
      </c>
      <c r="F51" s="137" t="n">
        <f aca="false">SUM(F22,F36,F50)</f>
        <v>24</v>
      </c>
      <c r="G51" s="137" t="n">
        <f aca="false">SUM(G22,G36,G50)</f>
        <v>2</v>
      </c>
      <c r="H51" s="137" t="n">
        <f aca="false">SUM(H22,H36,H50)</f>
        <v>878</v>
      </c>
    </row>
    <row r="52" customFormat="false" ht="12.75" hidden="false" customHeight="true" outlineLevel="0" collapsed="false">
      <c r="B52" s="92"/>
      <c r="C52" s="92"/>
      <c r="D52" s="92"/>
      <c r="E52" s="93"/>
      <c r="F52" s="93"/>
      <c r="G52" s="93"/>
      <c r="H52" s="93"/>
    </row>
    <row r="53" customFormat="false" ht="12.75" hidden="false" customHeight="false" outlineLevel="0" collapsed="false">
      <c r="B53" s="64" t="s">
        <v>33</v>
      </c>
      <c r="C53" s="64"/>
      <c r="D53" s="64"/>
      <c r="E53" s="64"/>
      <c r="F53" s="64"/>
      <c r="G53" s="64"/>
      <c r="H53" s="64"/>
    </row>
    <row r="54" customFormat="false" ht="12.75" hidden="false" customHeight="false" outlineLevel="0" collapsed="false">
      <c r="B54" s="64"/>
      <c r="C54" s="64" t="s">
        <v>34</v>
      </c>
      <c r="D54" s="64"/>
      <c r="E54" s="64"/>
      <c r="F54" s="64"/>
      <c r="G54" s="64"/>
      <c r="H54" s="64"/>
    </row>
  </sheetData>
  <mergeCells count="2">
    <mergeCell ref="C3:E3"/>
    <mergeCell ref="B5:N5"/>
  </mergeCells>
  <dataValidations count="1">
    <dataValidation allowBlank="true" errorStyle="stop" operator="greaterThanOrEqual" showDropDown="false" showErrorMessage="true" showInputMessage="true" sqref="E9:G21 E23:G35 E37:G49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AppVersion>15.0000</AppVersion>
  <Company>STF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2010-01-11T15:46:31Z</dcterms:created>
  <dc:creator>bruno.anjos</dc:creator>
  <dc:description/>
  <dc:language>pt-BR</dc:language>
  <cp:lastModifiedBy/>
  <cp:lastPrinted>2016-09-23T19:02:40Z</cp:lastPrinted>
  <dcterms:modified xsi:type="dcterms:W3CDTF">2023-02-23T13:43:45Z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