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 JT" sheetId="1" state="visible" r:id="rId2"/>
    <sheet name="TST" sheetId="2" state="visible" r:id="rId3"/>
    <sheet name="TRT1" sheetId="3" state="visible" r:id="rId4"/>
    <sheet name="TRT2" sheetId="4" state="visible" r:id="rId5"/>
    <sheet name="TRT3" sheetId="5" state="visible" r:id="rId6"/>
    <sheet name="TRT4" sheetId="6" state="visible" r:id="rId7"/>
    <sheet name="TRT5" sheetId="7" state="visible" r:id="rId8"/>
    <sheet name="TRT6" sheetId="8" state="visible" r:id="rId9"/>
    <sheet name="TRT7" sheetId="9" state="visible" r:id="rId10"/>
    <sheet name="TRT8" sheetId="10" state="visible" r:id="rId11"/>
    <sheet name="TRT9" sheetId="11" state="visible" r:id="rId12"/>
    <sheet name="TRT10" sheetId="12" state="visible" r:id="rId13"/>
    <sheet name="TRT11" sheetId="13" state="visible" r:id="rId14"/>
    <sheet name="TRT12" sheetId="14" state="visible" r:id="rId15"/>
    <sheet name="TRT13" sheetId="15" state="visible" r:id="rId16"/>
    <sheet name="TRT14" sheetId="16" state="visible" r:id="rId17"/>
    <sheet name="TRT15" sheetId="17" state="visible" r:id="rId18"/>
    <sheet name="TRT16" sheetId="18" state="visible" r:id="rId19"/>
    <sheet name="TRT17" sheetId="19" state="visible" r:id="rId20"/>
    <sheet name="TRT18" sheetId="20" state="visible" r:id="rId21"/>
    <sheet name="TRT19" sheetId="21" state="visible" r:id="rId22"/>
    <sheet name="TRT20" sheetId="22" state="visible" r:id="rId23"/>
    <sheet name="TRT21" sheetId="23" state="visible" r:id="rId24"/>
    <sheet name="TRT22" sheetId="24" state="visible" r:id="rId25"/>
    <sheet name="TRT23" sheetId="25" state="visible" r:id="rId26"/>
    <sheet name="TRT24" sheetId="26" state="visible" r:id="rId27"/>
  </sheets>
  <externalReferences>
    <externalReference r:id="rId28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<sst xmlns="http://schemas.openxmlformats.org/spreadsheetml/2006/main" count="984" uniqueCount="67">
  <si>
    <t xml:space="preserve">PODER JUDICIÁRIO</t>
  </si>
  <si>
    <t xml:space="preserve">Consolidado da Justiça do Trabalho</t>
  </si>
  <si>
    <t xml:space="preserve">UNIDADE: Secretaria de Gestão de Pessoas CSJT</t>
  </si>
  <si>
    <t xml:space="preserve">Data de referência: 31/12/2022</t>
  </si>
  <si>
    <t xml:space="preserve"> RESOLUÇÃO 102 CNJ - ANEXO IV- QUANTITATIVO DE CARGOS E FUNÇÕES</t>
  </si>
  <si>
    <t xml:space="preserve">c) origem funcional dos ocupantes de cargos em comissão e funções de confiança.</t>
  </si>
  <si>
    <t xml:space="preserve">Denominação /
Nível</t>
  </si>
  <si>
    <t xml:space="preserve">OCUPADOS POR SERVIDORES COM VÍNCULO EFETIVO</t>
  </si>
  <si>
    <t xml:space="preserve">OCUPADOS POR SERVIDORES SEM VÍNCULO EFETIVO</t>
  </si>
  <si>
    <t xml:space="preserve">VAGOS</t>
  </si>
  <si>
    <t xml:space="preserve">TOTAL</t>
  </si>
  <si>
    <t xml:space="preserve">MESMO ENTE FEDERADO</t>
  </si>
  <si>
    <t xml:space="preserve">OUTROS ENTES FEDERADOS</t>
  </si>
  <si>
    <t xml:space="preserve">Quadro Próprio</t>
  </si>
  <si>
    <t xml:space="preserve">Carreiras do Judiciário de outros órgãos</t>
  </si>
  <si>
    <t xml:space="preserve">Estatutários de outras carreiras</t>
  </si>
  <si>
    <t xml:space="preserve">CLT</t>
  </si>
  <si>
    <t xml:space="preserve">Carreiras do Judiciário</t>
  </si>
  <si>
    <t xml:space="preserve">CARGOS EM COMISSÃO</t>
  </si>
  <si>
    <t xml:space="preserve">CJ-04</t>
  </si>
  <si>
    <t xml:space="preserve">CJ-03</t>
  </si>
  <si>
    <t xml:space="preserve">CJ-02</t>
  </si>
  <si>
    <t xml:space="preserve">CJ-1</t>
  </si>
  <si>
    <t xml:space="preserve">Total cargos</t>
  </si>
  <si>
    <t xml:space="preserve">FUNÇÕES DE CONFIANÇA</t>
  </si>
  <si>
    <t xml:space="preserve">FC-06</t>
  </si>
  <si>
    <t xml:space="preserve">FC-05</t>
  </si>
  <si>
    <t xml:space="preserve">FC-04</t>
  </si>
  <si>
    <t xml:space="preserve">FC-03</t>
  </si>
  <si>
    <t xml:space="preserve">FC-02</t>
  </si>
  <si>
    <t xml:space="preserve">FC-01</t>
  </si>
  <si>
    <t xml:space="preserve">Total funções</t>
  </si>
  <si>
    <t xml:space="preserve">TRIBUNAL SUPERIOR DO TRABALHO</t>
  </si>
  <si>
    <t xml:space="preserve">UNIDADE:</t>
  </si>
  <si>
    <t xml:space="preserve">COORDENADORIA DE INFORMAÇÕES FUNCIONAIS</t>
  </si>
  <si>
    <t xml:space="preserve">Data de referência:</t>
  </si>
  <si>
    <t xml:space="preserve">Cargos em Comissão</t>
  </si>
  <si>
    <t xml:space="preserve">Funções de Confiança </t>
  </si>
  <si>
    <t xml:space="preserve">FC-03 </t>
  </si>
  <si>
    <t xml:space="preserve">Observação: Os tribunais de justiça e de justiça militar deverão adaptar este anexo às respectivas estruturas dos cargos e funções.</t>
  </si>
  <si>
    <t xml:space="preserve">TRIBUNAL REGIONAL DO TRABALHO DA </t>
  </si>
  <si>
    <t xml:space="preserve">1ª REGIÃO</t>
  </si>
  <si>
    <t xml:space="preserve">SECRETARIA DE GESTÃO DE PESSOAS</t>
  </si>
  <si>
    <t xml:space="preserve">2ª REGIÃO</t>
  </si>
  <si>
    <t xml:space="preserve">3ª REGIÃO</t>
  </si>
  <si>
    <t xml:space="preserve">SECRETARIA DE PESSOAL</t>
  </si>
  <si>
    <t xml:space="preserve">4ª REGIÃO</t>
  </si>
  <si>
    <t xml:space="preserve">5ª REGIÃO</t>
  </si>
  <si>
    <t xml:space="preserve">6ª REGIÃO</t>
  </si>
  <si>
    <t xml:space="preserve">7ª REGIÃO</t>
  </si>
  <si>
    <t xml:space="preserve">8ª REGIÃO</t>
  </si>
  <si>
    <t xml:space="preserve">9ª REGIÃO</t>
  </si>
  <si>
    <t xml:space="preserve">10ª REGIÃO</t>
  </si>
  <si>
    <t xml:space="preserve">11ª REGIÃO</t>
  </si>
  <si>
    <t xml:space="preserve">12ª REGIÃO</t>
  </si>
  <si>
    <t xml:space="preserve">13ª REGIÃO</t>
  </si>
  <si>
    <t xml:space="preserve">14ª REGIÃO</t>
  </si>
  <si>
    <t xml:space="preserve">15ª REGIÃO</t>
  </si>
  <si>
    <t xml:space="preserve">16ª REGIÃO</t>
  </si>
  <si>
    <t xml:space="preserve">17ª REGIÃO</t>
  </si>
  <si>
    <t xml:space="preserve">18ª REGIÃO</t>
  </si>
  <si>
    <t xml:space="preserve">19ª REGIÃO</t>
  </si>
  <si>
    <t xml:space="preserve">20ª REGIÃO</t>
  </si>
  <si>
    <t xml:space="preserve">21ª REGIÃO</t>
  </si>
  <si>
    <t xml:space="preserve">22ª REGIÃO</t>
  </si>
  <si>
    <t xml:space="preserve">23ª REGIÃO</t>
  </si>
  <si>
    <t xml:space="preserve">24ª REGIÃO</t>
  </si>
</sst>
</file>

<file path=xl/styles.xml><?xml version="1.0" encoding="utf-8"?>
<styleSheet xmlns="http://schemas.openxmlformats.org/spreadsheetml/2006/main">
  <numFmts count="65">
    <numFmt numFmtId="164" formatCode="General"/>
    <numFmt numFmtId="165" formatCode="[$-416]General"/>
    <numFmt numFmtId="166" formatCode="General_)"/>
    <numFmt numFmtId="167" formatCode="General\ "/>
    <numFmt numFmtId="168" formatCode="\ General"/>
    <numFmt numFmtId="169" formatCode="General\ "/>
    <numFmt numFmtId="170" formatCode="0.00"/>
    <numFmt numFmtId="171" formatCode="[$-416]0.00"/>
    <numFmt numFmtId="172" formatCode="#,##0.00"/>
    <numFmt numFmtId="173" formatCode="[$-416]#,##0.00"/>
    <numFmt numFmtId="174" formatCode="_(* #,##0.00_);_(* \(#,##0.00\);_(* \-??_);_(@_)"/>
    <numFmt numFmtId="175" formatCode="#,##0.00\ ;&quot; (&quot;#,##0.00\);&quot; -&quot;#\ ;@\ "/>
    <numFmt numFmtId="176" formatCode="#,##0.00\ ;&quot; (&quot;#,##0.00\);\-#\ ;@\ "/>
    <numFmt numFmtId="177" formatCode="#,##0.00\ ;&quot; (&quot;#,##0.00\);&quot; -&quot;#\ ;@\ "/>
    <numFmt numFmtId="178" formatCode="#,##0.00\ ;&quot; (&quot;#,##0.00\);\-#\ ;@\ "/>
    <numFmt numFmtId="179" formatCode="\ #,##0.00\ ;&quot; (&quot;#,##0.00\);&quot; -&quot;#\ ;\ @\ "/>
    <numFmt numFmtId="180" formatCode="_(* #,##0_);_(* \(#,##0\);_(* \-_);_(@_)"/>
    <numFmt numFmtId="181" formatCode="#,##0"/>
    <numFmt numFmtId="182" formatCode="[$-416]#,##0"/>
    <numFmt numFmtId="183" formatCode="#,##0.00_);[RED]\(#,##0.00\)"/>
    <numFmt numFmtId="184" formatCode="\$#,##0\ ;&quot;($&quot;#,##0\)"/>
    <numFmt numFmtId="185" formatCode="\$#,##0\ ;&quot;($&quot;#,##0\)"/>
    <numFmt numFmtId="186" formatCode="\$0\ ;&quot;($&quot;0\)"/>
    <numFmt numFmtId="187" formatCode="0.000000"/>
    <numFmt numFmtId="188" formatCode="yyyy\:mm"/>
    <numFmt numFmtId="189" formatCode="yyyy\:mm"/>
    <numFmt numFmtId="190" formatCode="_([$€-2]* #,##0.00_);_([$€-2]* \(#,##0.00\);_([$€-2]* \-??_)"/>
    <numFmt numFmtId="191" formatCode="[$€]#,##0.00\ ;[$€]\(#,##0.00\);[$€]\-#\ "/>
    <numFmt numFmtId="192" formatCode="\ [$€-416]#,##0.00\ ;\ [$€-416]\(#,##0.00\);\ [$€-416]\-#\ "/>
    <numFmt numFmtId="193" formatCode="[$€-416]#,##0.00\ ;[$€-416]\(#,##0.00\);[$€-416]\-#\ "/>
    <numFmt numFmtId="194" formatCode="[$€]#,##0.00\ ;[$€]\(#,##0.00\);[$€]\-#\ "/>
    <numFmt numFmtId="195" formatCode="0.0000000"/>
    <numFmt numFmtId="196" formatCode="_(&quot;R$ &quot;* #,##0.00_);_(&quot;R$ &quot;* \(#,##0.00\);_(&quot;R$ &quot;* \-??_);_(@_)"/>
    <numFmt numFmtId="197" formatCode="&quot; R$ &quot;#,##0.00\ ;&quot; R$ (&quot;#,##0.00\);&quot; R$ -&quot;#\ ;@\ "/>
    <numFmt numFmtId="198" formatCode="&quot; R$ &quot;#,##0.00\ ;&quot; R$ (&quot;#,##0.00\);&quot; R$ -&quot;#\ ;@\ "/>
    <numFmt numFmtId="199" formatCode="&quot; R$ &quot;#,##0.00\ ;&quot; R$ (&quot;#,##0.00\);&quot; R$ -&quot;#\ ;\ @\ "/>
    <numFmt numFmtId="200" formatCode="0.00%"/>
    <numFmt numFmtId="201" formatCode="%#,#00"/>
    <numFmt numFmtId="202" formatCode="#.##000"/>
    <numFmt numFmtId="203" formatCode="#.#####"/>
    <numFmt numFmtId="204" formatCode="0%"/>
    <numFmt numFmtId="205" formatCode="[$-416]0%"/>
    <numFmt numFmtId="206" formatCode="[$R$-416]\ #,##0.00;[RED]\-[$R$-416]\ #,##0.00"/>
    <numFmt numFmtId="207" formatCode="#,##0_);[RED]\(#,##0\)"/>
    <numFmt numFmtId="208" formatCode="#,##0_);[RED]\(#,##0\)"/>
    <numFmt numFmtId="209" formatCode="#,##0\ ;[RED]\(#,##0\)"/>
    <numFmt numFmtId="210" formatCode="[$-416]0\ ;[RED]\(0\)"/>
    <numFmt numFmtId="211" formatCode="#,##0\ ;[RED]\(#,##0\)"/>
    <numFmt numFmtId="212" formatCode="[$-416]#,##0_);[RED]\(#,##0\)"/>
    <numFmt numFmtId="213" formatCode="#,##0.000000"/>
    <numFmt numFmtId="214" formatCode="_-* #,##0.00_-;\-* #,##0.00_-;_-* \-??_-;_-@_-"/>
    <numFmt numFmtId="215" formatCode="#,##0.00\ ;\-#,##0.00\ ;&quot; -&quot;#\ ;@\ "/>
    <numFmt numFmtId="216" formatCode="#,##0.00\ ;\-#,##0.00\ ;\-#\ ;@\ "/>
    <numFmt numFmtId="217" formatCode="#,##0.00\ ;\-#,##0.00\ ;&quot; -&quot;#\ ;@\ "/>
    <numFmt numFmtId="218" formatCode="#,##0.00\ ;\-#,##0.00\ ;\-#\ ;@\ "/>
    <numFmt numFmtId="219" formatCode="\ #,##0.00\ ;\-#,##0.00\ ;&quot; -&quot;#\ ;\ @\ "/>
    <numFmt numFmtId="220" formatCode="0.000"/>
    <numFmt numFmtId="221" formatCode="mm/yy"/>
    <numFmt numFmtId="222" formatCode="#.##0,"/>
    <numFmt numFmtId="223" formatCode="#.###,"/>
    <numFmt numFmtId="224" formatCode="_-* #,##0.00_-;\-* #,##0.00_-;_-* \-??_-;_-@_-"/>
    <numFmt numFmtId="225" formatCode="* #,##0.00\ ;\-* #,##0.00\ ;* \-#\ ;@\ "/>
    <numFmt numFmtId="226" formatCode="d/m/yyyy"/>
    <numFmt numFmtId="227" formatCode="General"/>
    <numFmt numFmtId="228" formatCode="0"/>
  </numFmts>
  <fonts count="10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sz val="10"/>
      <color rgb="FFFFFFFF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0"/>
      <charset val="1"/>
    </font>
    <font>
      <sz val="10"/>
      <color rgb="FF800000"/>
      <name val="Arial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family val="0"/>
      <charset val="1"/>
    </font>
    <font>
      <sz val="8"/>
      <color rgb="FF000000"/>
      <name val="SwitzerlandLight"/>
      <family val="0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family val="0"/>
      <charset val="1"/>
    </font>
    <font>
      <b val="true"/>
      <sz val="14"/>
      <color rgb="FF9999FF"/>
      <name val="Arial"/>
      <family val="2"/>
      <charset val="1"/>
    </font>
    <font>
      <b val="true"/>
      <sz val="14"/>
      <color rgb="FF9999FF"/>
      <name val="Arial1"/>
      <family val="0"/>
      <charset val="1"/>
    </font>
    <font>
      <sz val="1"/>
      <color rgb="FF000000"/>
      <name val="Courier New"/>
      <family val="3"/>
      <charset val="1"/>
    </font>
    <font>
      <i val="true"/>
      <sz val="1"/>
      <color rgb="FF000000"/>
      <name val="Courier New"/>
      <family val="3"/>
      <charset val="1"/>
    </font>
    <font>
      <b val="true"/>
      <sz val="11"/>
      <color rgb="FFFF9900"/>
      <name val="Calibri"/>
      <family val="2"/>
      <charset val="1"/>
    </font>
    <font>
      <b val="true"/>
      <sz val="9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0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FFFFFF"/>
      <name val="Arial"/>
      <family val="2"/>
      <charset val="1"/>
    </font>
    <font>
      <i val="true"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10"/>
      <color rgb="FF808080"/>
      <name val="Arial"/>
      <family val="0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0"/>
      <charset val="1"/>
    </font>
    <font>
      <sz val="10"/>
      <color rgb="FF008000"/>
      <name val="Arial"/>
      <family val="2"/>
      <charset val="1"/>
    </font>
    <font>
      <sz val="10"/>
      <color rgb="FF006600"/>
      <name val="Arial"/>
      <family val="2"/>
      <charset val="1"/>
    </font>
    <font>
      <b val="true"/>
      <sz val="24"/>
      <color rgb="FF000000"/>
      <name val="Arial"/>
      <family val="0"/>
      <charset val="1"/>
    </font>
    <font>
      <b val="true"/>
      <sz val="15"/>
      <color rgb="FF003366"/>
      <name val="Calibri"/>
      <family val="2"/>
      <charset val="1"/>
    </font>
    <font>
      <sz val="18"/>
      <color rgb="FF000000"/>
      <name val="Arial"/>
      <family val="0"/>
      <charset val="1"/>
    </font>
    <font>
      <b val="true"/>
      <i val="true"/>
      <sz val="16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 val="true"/>
      <i val="true"/>
      <sz val="16"/>
      <color rgb="FF000000"/>
      <name val="Arial1"/>
      <family val="0"/>
      <charset val="1"/>
    </font>
    <font>
      <b val="true"/>
      <sz val="13"/>
      <color rgb="FF003366"/>
      <name val="Calibri"/>
      <family val="2"/>
      <charset val="1"/>
    </font>
    <font>
      <sz val="12"/>
      <color rgb="FF000000"/>
      <name val="Arial"/>
      <family val="0"/>
      <charset val="1"/>
    </font>
    <font>
      <sz val="12"/>
      <color rgb="FF000000"/>
      <name val="Arial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0"/>
      <charset val="1"/>
    </font>
    <font>
      <u val="single"/>
      <sz val="10"/>
      <color rgb="FF0000FF"/>
      <name val="Arial"/>
      <family val="2"/>
      <charset val="1"/>
    </font>
    <font>
      <i val="true"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0"/>
      <charset val="1"/>
    </font>
    <font>
      <sz val="10"/>
      <color rgb="FF808000"/>
      <name val="Arial"/>
      <family val="2"/>
      <charset val="1"/>
    </font>
    <font>
      <sz val="10"/>
      <color rgb="FF996600"/>
      <name val="Arial"/>
      <family val="2"/>
      <charset val="1"/>
    </font>
    <font>
      <sz val="11"/>
      <color rgb="FF000000"/>
      <name val="Arial"/>
      <family val="0"/>
      <charset val="1"/>
    </font>
    <font>
      <sz val="11"/>
      <color rgb="FF000000"/>
      <name val="Calibri"/>
      <family val="0"/>
      <charset val="1"/>
    </font>
    <font>
      <sz val="11"/>
      <color rgb="FF000000"/>
      <name val="Arial1"/>
      <family val="0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sz val="10"/>
      <color rgb="FF333333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0"/>
      <name val="Lucida Sans"/>
      <family val="2"/>
      <charset val="1"/>
    </font>
    <font>
      <sz val="10"/>
      <name val="Mangal"/>
      <family val="2"/>
      <charset val="1"/>
    </font>
    <font>
      <sz val="10"/>
      <color rgb="FF000000"/>
      <name val="SimSun"/>
      <family val="0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11"/>
      <color rgb="FF000000"/>
      <name val="Arial1"/>
      <family val="0"/>
      <charset val="1"/>
    </font>
    <font>
      <sz val="10"/>
      <name val="MS Sans Serif"/>
      <family val="2"/>
      <charset val="1"/>
    </font>
    <font>
      <sz val="10"/>
      <color rgb="FF000000"/>
      <name val="MS Sans Serif1"/>
      <family val="0"/>
      <charset val="1"/>
    </font>
    <font>
      <sz val="10"/>
      <color rgb="FF000000"/>
      <name val="MS Sans Serif"/>
      <family val="2"/>
      <charset val="1"/>
    </font>
    <font>
      <sz val="11"/>
      <color rgb="FFFF000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8"/>
      <color rgb="FF003366"/>
      <name val="Cambria1"/>
      <family val="0"/>
      <charset val="1"/>
    </font>
    <font>
      <b val="true"/>
      <sz val="18"/>
      <color rgb="FF003366"/>
      <name val="Cambria"/>
      <family val="1"/>
      <charset val="1"/>
    </font>
    <font>
      <b val="true"/>
      <sz val="14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"/>
      <color rgb="FF000000"/>
      <name val="Courier New"/>
      <family val="3"/>
      <charset val="1"/>
    </font>
    <font>
      <b val="true"/>
      <sz val="11"/>
      <color rgb="FF000000"/>
      <name val="Calibri"/>
      <family val="2"/>
      <charset val="1"/>
    </font>
    <font>
      <b val="true"/>
      <sz val="15"/>
      <color rgb="FF333399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b val="true"/>
      <sz val="18"/>
      <color rgb="FF333399"/>
      <name val="Cambria1"/>
      <family val="0"/>
      <charset val="1"/>
    </font>
    <font>
      <b val="true"/>
      <sz val="18"/>
      <color rgb="FF333399"/>
      <name val="Cambria"/>
      <family val="1"/>
      <charset val="1"/>
    </font>
    <font>
      <b val="true"/>
      <sz val="13"/>
      <color rgb="FF333399"/>
      <name val="Calibri"/>
      <family val="2"/>
      <charset val="1"/>
    </font>
    <font>
      <b val="true"/>
      <sz val="11"/>
      <color rgb="FF333399"/>
      <name val="Calibri"/>
      <family val="2"/>
      <charset val="1"/>
    </font>
    <font>
      <sz val="10"/>
      <color rgb="FF000000"/>
      <name val="Lucida Sans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color rgb="FF4F6228"/>
      <name val="Arial"/>
      <family val="2"/>
      <charset val="1"/>
    </font>
    <font>
      <i val="true"/>
      <sz val="8"/>
      <color rgb="FF254061"/>
      <name val="Arial"/>
      <family val="2"/>
      <charset val="1"/>
    </font>
    <font>
      <sz val="10"/>
      <color rgb="FFFF0000"/>
      <name val="Arial"/>
      <family val="2"/>
      <charset val="1"/>
    </font>
    <font>
      <sz val="9"/>
      <color rgb="FF000000"/>
      <name val="Arial"/>
      <family val="0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</fonts>
  <fills count="42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FFFFCC"/>
        <bgColor rgb="FFEBF1DE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0066CC"/>
        <bgColor rgb="FF254061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254061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7F7F7F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A5A5A5"/>
      </patternFill>
    </fill>
    <fill>
      <patternFill patternType="solid">
        <fgColor rgb="FFFFFFFF"/>
        <bgColor rgb="FFFFFFCC"/>
      </patternFill>
    </fill>
    <fill>
      <patternFill patternType="solid">
        <fgColor rgb="FF666699"/>
        <bgColor rgb="FF7F7F7F"/>
      </patternFill>
    </fill>
    <fill>
      <patternFill patternType="solid">
        <fgColor rgb="FFCC0000"/>
        <bgColor rgb="FFFF0000"/>
      </patternFill>
    </fill>
    <fill>
      <patternFill patternType="solid">
        <fgColor rgb="FF800000"/>
        <bgColor rgb="FF660066"/>
      </patternFill>
    </fill>
    <fill>
      <patternFill patternType="solid">
        <fgColor rgb="FFD9D9D9"/>
        <bgColor rgb="FFD8D8D8"/>
      </patternFill>
    </fill>
    <fill>
      <patternFill patternType="solid">
        <fgColor rgb="FFEBF1DE"/>
        <bgColor rgb="FFDCE6F2"/>
      </patternFill>
    </fill>
    <fill>
      <patternFill patternType="solid">
        <fgColor rgb="FFC3D69B"/>
        <bgColor rgb="FFC0C0C0"/>
      </patternFill>
    </fill>
    <fill>
      <patternFill patternType="solid">
        <fgColor rgb="FFDCE6F2"/>
        <bgColor rgb="FFDDDDDD"/>
      </patternFill>
    </fill>
    <fill>
      <patternFill patternType="solid">
        <fgColor rgb="FFB9CDE5"/>
        <bgColor rgb="FFCCCCFF"/>
      </patternFill>
    </fill>
    <fill>
      <patternFill patternType="solid">
        <fgColor rgb="FFBFBFBF"/>
        <bgColor rgb="FFC0C0C0"/>
      </patternFill>
    </fill>
    <fill>
      <patternFill patternType="solid">
        <fgColor rgb="FFA6A6A6"/>
        <bgColor rgb="FFA5A5A5"/>
      </patternFill>
    </fill>
    <fill>
      <patternFill patternType="solid">
        <fgColor rgb="FFA5A5A5"/>
        <bgColor rgb="FFA6A6A6"/>
      </patternFill>
    </fill>
    <fill>
      <patternFill patternType="solid">
        <fgColor rgb="FFD8D8D8"/>
        <bgColor rgb="FFD9D9D9"/>
      </patternFill>
    </fill>
    <fill>
      <patternFill patternType="solid">
        <fgColor rgb="FF7F7F7F"/>
        <bgColor rgb="FF808080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 style="hair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5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5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6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0" borderId="0" applyFont="true" applyBorder="false" applyAlignment="true" applyProtection="false">
      <alignment horizontal="general" vertical="bottom" textRotation="0" wrapText="false" indent="0" shrinkToFit="false"/>
    </xf>
    <xf numFmtId="164" fontId="7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9" borderId="0" applyFont="true" applyBorder="false" applyAlignment="true" applyProtection="false">
      <alignment horizontal="general" vertical="bottom" textRotation="0" wrapText="false" indent="0" shrinkToFit="false"/>
    </xf>
    <xf numFmtId="164" fontId="9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5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5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5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5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5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5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5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5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5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2" applyFont="true" applyBorder="tru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8" fontId="11" fillId="0" borderId="2" applyFont="true" applyBorder="true" applyAlignment="true" applyProtection="false">
      <alignment horizontal="general" vertical="bottom" textRotation="0" wrapText="false" indent="0" shrinkToFit="false"/>
    </xf>
    <xf numFmtId="166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5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5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5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7" fillId="0" borderId="0" applyFont="true" applyBorder="false" applyAlignment="true" applyProtection="false">
      <alignment horizontal="general" vertical="top" textRotation="0" wrapText="false" indent="0" shrinkToFit="false"/>
    </xf>
    <xf numFmtId="164" fontId="1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7" fillId="0" borderId="0" applyFont="true" applyBorder="false" applyAlignment="true" applyProtection="false">
      <alignment horizontal="general" vertical="top" textRotation="0" wrapText="false" indent="0" shrinkToFit="false"/>
    </xf>
    <xf numFmtId="168" fontId="17" fillId="0" borderId="0" applyFont="true" applyBorder="false" applyAlignment="true" applyProtection="false">
      <alignment horizontal="general" vertical="top" textRotation="0" wrapText="false" indent="0" shrinkToFit="false"/>
    </xf>
    <xf numFmtId="169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8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9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9" fillId="0" borderId="0" applyFont="true" applyBorder="false" applyAlignment="true" applyProtection="false">
      <alignment horizontal="right" vertical="bottom" textRotation="0" wrapText="false" indent="0" shrinkToFit="false"/>
    </xf>
    <xf numFmtId="164" fontId="19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8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0" applyFont="true" applyBorder="false" applyAlignment="true" applyProtection="false">
      <alignment horizontal="right" vertical="bottom" textRotation="0" wrapText="false" indent="0" shrinkToFit="false"/>
    </xf>
    <xf numFmtId="168" fontId="19" fillId="0" borderId="0" applyFont="true" applyBorder="false" applyAlignment="true" applyProtection="false">
      <alignment horizontal="right" vertical="bottom" textRotation="0" wrapText="false" indent="0" shrinkToFit="false"/>
    </xf>
    <xf numFmtId="169" fontId="18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8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9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9" fillId="0" borderId="0" applyFont="true" applyBorder="false" applyAlignment="true" applyProtection="false">
      <alignment horizontal="left" vertical="bottom" textRotation="0" wrapText="false" indent="0" shrinkToFit="false"/>
    </xf>
    <xf numFmtId="164" fontId="19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18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applyFont="true" applyBorder="false" applyAlignment="true" applyProtection="false">
      <alignment horizontal="left" vertical="bottom" textRotation="0" wrapText="false" indent="0" shrinkToFit="false"/>
    </xf>
    <xf numFmtId="168" fontId="19" fillId="0" borderId="0" applyFont="true" applyBorder="false" applyAlignment="true" applyProtection="false">
      <alignment horizontal="left" vertical="bottom" textRotation="0" wrapText="false" indent="0" shrinkToFit="false"/>
    </xf>
    <xf numFmtId="169" fontId="18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false" applyAlignment="true" applyProtection="false">
      <alignment horizontal="general" vertical="bottom" textRotation="0" wrapText="false" indent="0" shrinkToFit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0" applyFont="true" applyBorder="false" applyAlignment="true" applyProtection="false">
      <alignment horizontal="general" vertical="bottom" textRotation="0" wrapText="false" indent="0" shrinkToFit="false"/>
    </xf>
    <xf numFmtId="165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25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1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25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26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1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26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9" fillId="0" borderId="0" applyFont="true" applyBorder="false" applyAlignment="true" applyProtection="false">
      <alignment horizontal="general" vertical="center" textRotation="0" wrapText="false" indent="0" shrinkToFit="false"/>
    </xf>
    <xf numFmtId="165" fontId="29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9" fillId="0" borderId="0" applyFont="true" applyBorder="false" applyAlignment="true" applyProtection="false">
      <alignment horizontal="general" vertical="center" textRotation="0" wrapText="false" indent="0" shrinkToFit="false"/>
    </xf>
    <xf numFmtId="164" fontId="2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6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5" fontId="32" fillId="0" borderId="0" applyFont="true" applyBorder="false" applyAlignment="true" applyProtection="false">
      <alignment horizontal="general" vertical="bottom" textRotation="0" wrapText="false" indent="0" shrinkToFit="false"/>
    </xf>
    <xf numFmtId="175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1" fillId="0" borderId="0" applyFont="true" applyBorder="false" applyAlignment="true" applyProtection="false">
      <alignment horizontal="general" vertical="bottom" textRotation="0" wrapText="false" indent="0" shrinkToFit="false"/>
    </xf>
    <xf numFmtId="176" fontId="32" fillId="0" borderId="0" applyFont="true" applyBorder="false" applyAlignment="true" applyProtection="false">
      <alignment horizontal="general" vertical="bottom" textRotation="0" wrapText="false" indent="0" shrinkToFit="false"/>
    </xf>
    <xf numFmtId="178" fontId="31" fillId="0" borderId="0" applyFont="true" applyBorder="false" applyAlignment="true" applyProtection="false">
      <alignment horizontal="general" vertical="bottom" textRotation="0" wrapText="false" indent="0" shrinkToFit="false"/>
    </xf>
    <xf numFmtId="179" fontId="32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5" fontId="32" fillId="0" borderId="0" applyFont="true" applyBorder="false" applyAlignment="true" applyProtection="false">
      <alignment horizontal="general" vertical="bottom" textRotation="0" wrapText="false" indent="0" shrinkToFit="false"/>
    </xf>
    <xf numFmtId="175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1" fillId="0" borderId="0" applyFont="true" applyBorder="false" applyAlignment="true" applyProtection="false">
      <alignment horizontal="general" vertical="bottom" textRotation="0" wrapText="false" indent="0" shrinkToFit="false"/>
    </xf>
    <xf numFmtId="176" fontId="32" fillId="0" borderId="0" applyFont="true" applyBorder="false" applyAlignment="true" applyProtection="false">
      <alignment horizontal="general" vertical="bottom" textRotation="0" wrapText="false" indent="0" shrinkToFit="false"/>
    </xf>
    <xf numFmtId="178" fontId="31" fillId="0" borderId="0" applyFont="true" applyBorder="false" applyAlignment="true" applyProtection="false">
      <alignment horizontal="general" vertical="bottom" textRotation="0" wrapText="false" indent="0" shrinkToFit="false"/>
    </xf>
    <xf numFmtId="179" fontId="32" fillId="0" borderId="0" applyFont="true" applyBorder="false" applyAlignment="true" applyProtection="false">
      <alignment horizontal="general" vertical="bottom" textRotation="0" wrapText="false" indent="0" shrinkToFit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4" fillId="0" borderId="0" applyFont="true" applyBorder="false" applyAlignment="true" applyProtection="false">
      <alignment horizontal="general" vertical="bottom" textRotation="0" wrapText="false" indent="0" shrinkToFit="false"/>
    </xf>
    <xf numFmtId="18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4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4" fillId="0" borderId="0" applyFont="true" applyBorder="false" applyAlignment="true" applyProtection="false">
      <alignment horizontal="general" vertical="bottom" textRotation="0" wrapText="false" indent="0" shrinkToFit="false"/>
    </xf>
    <xf numFmtId="18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4" fillId="0" borderId="0" applyFont="true" applyBorder="false" applyAlignment="true" applyProtection="false">
      <alignment horizontal="general" vertical="bottom" textRotation="0" wrapText="false" indent="0" shrinkToFit="false"/>
    </xf>
    <xf numFmtId="185" fontId="4" fillId="0" borderId="0" applyFont="true" applyBorder="false" applyAlignment="true" applyProtection="false">
      <alignment horizontal="general" vertical="bottom" textRotation="0" wrapText="false" indent="0" shrinkToFit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5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9" borderId="4" applyFont="true" applyBorder="true" applyAlignment="true" applyProtection="false">
      <alignment horizontal="general" vertical="bottom" textRotation="0" wrapText="false" indent="0" shrinkToFit="false"/>
    </xf>
    <xf numFmtId="164" fontId="27" fillId="28" borderId="4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6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6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6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6" applyFont="true" applyBorder="true" applyAlignment="true" applyProtection="false">
      <alignment horizontal="general" vertical="bottom" textRotation="0" wrapText="false" indent="0" shrinkToFit="false"/>
    </xf>
    <xf numFmtId="165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7" borderId="5" applyFont="true" applyBorder="true" applyAlignment="true" applyProtection="false">
      <alignment horizontal="general" vertical="bottom" textRotation="0" wrapText="false" indent="0" shrinkToFit="false"/>
    </xf>
    <xf numFmtId="164" fontId="30" fillId="29" borderId="5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false" applyAlignment="true" applyProtection="false">
      <alignment horizontal="general" vertical="bottom" textRotation="0" wrapText="false" indent="0" shrinkToFit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false" applyAlignment="true" applyProtection="false">
      <alignment horizontal="general" vertical="bottom" textRotation="0" wrapText="false" indent="0" shrinkToFit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false" applyAlignment="true" applyProtection="false">
      <alignment horizontal="general" vertical="bottom" textRotation="0" wrapText="false" indent="0" shrinkToFit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false" applyAlignment="true" applyProtection="false">
      <alignment horizontal="general" vertical="bottom" textRotation="0" wrapText="false" indent="0" shrinkToFit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5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5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9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3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31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1" fontId="31" fillId="0" borderId="0" applyFont="true" applyBorder="false" applyAlignment="true" applyProtection="false">
      <alignment horizontal="general" vertical="bottom" textRotation="0" wrapText="false" indent="0" shrinkToFit="false"/>
    </xf>
    <xf numFmtId="192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5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5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3" fontId="32" fillId="0" borderId="0" applyFont="true" applyBorder="false" applyAlignment="true" applyProtection="false">
      <alignment horizontal="general" vertical="bottom" textRotation="0" wrapText="false" indent="0" shrinkToFit="false"/>
    </xf>
    <xf numFmtId="19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3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1" fontId="31" fillId="0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7" fillId="3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0" fillId="33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7" fillId="3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97" fillId="3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8" fillId="3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98" fillId="34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1" fillId="35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7" fillId="3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97" fillId="35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97" fillId="3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8" fillId="3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98" fillId="36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1" fontId="98" fillId="3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8" fillId="3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9" fillId="3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3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3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32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9" fillId="3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3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32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7" fillId="3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2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32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32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26" fontId="99" fillId="28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7" fillId="32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2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7" fillId="3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9" fillId="3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7" fillId="3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27" fontId="3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28" fontId="3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97" fillId="2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9" fillId="32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1" fillId="3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28" fontId="3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9" fillId="3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9" fillId="2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99" fillId="3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9" fillId="28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81" fontId="97" fillId="0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81" fontId="97" fillId="38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97" fillId="0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81" fontId="97" fillId="28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9" fillId="3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9" fillId="3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9" fillId="3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9" fillId="3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28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9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9" fillId="3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9" fillId="3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7" fillId="3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97" fillId="38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9" fillId="3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3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3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7" fillId="3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9" fillId="3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7" fillId="3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97" fillId="2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9" fillId="3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9" fillId="3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99" fillId="2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99" fillId="3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9" fillId="3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3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3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32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9" fillId="3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3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28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32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7" fillId="3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2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9" fillId="32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32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26" fontId="99" fillId="28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7" fillId="32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2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7" fillId="3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9" fillId="3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7" fillId="3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7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81" fontId="97" fillId="2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9" fillId="32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1" fontId="97" fillId="38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97" fillId="28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9" fillId="3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9" fillId="2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99" fillId="3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10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3" fillId="39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3" fillId="28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9" fillId="9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9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9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9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9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9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7" fillId="9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9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9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7" fillId="9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7" fillId="9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9" fillId="9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7" fillId="9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9" fillId="9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1" fontId="97" fillId="27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9" fillId="9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9" fillId="9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9" fillId="3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3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3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32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9" fillId="3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3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28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32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7" fillId="3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2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9" fillId="32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32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26" fontId="99" fillId="28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7" fillId="32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2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7" fillId="3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9" fillId="3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7" fillId="3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7" fillId="0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81" fontId="97" fillId="2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9" fillId="32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1" fontId="97" fillId="38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9" fillId="3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9" fillId="2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99" fillId="3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9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97" fillId="38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5" fillId="4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4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4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2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4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3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26" fontId="105" fillId="2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3" fillId="4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3" fillId="4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5" fillId="4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3" fillId="4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103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3" fillId="41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3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3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5" fillId="4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1" fontId="67" fillId="3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1" fontId="67" fillId="39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1" fontId="103" fillId="28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3" fillId="28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5" fillId="4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105" fillId="41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5" fillId="4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9" fillId="9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4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4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4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2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6" fillId="4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3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4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26" fontId="105" fillId="2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3" fillId="4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3" fillId="4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5" fillId="4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3" fillId="4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10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3" fillId="41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5" fillId="4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1" fontId="103" fillId="39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3" fillId="28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5" fillId="4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105" fillId="41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5" fillId="4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416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1 2" xfId="21"/>
    <cellStyle name="20% - Accent1 2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1_TRT1" xfId="29"/>
    <cellStyle name="20% - Accent2" xfId="30"/>
    <cellStyle name="20% - Accent2 2" xfId="31"/>
    <cellStyle name="20% - Accent2 2 2" xfId="32"/>
    <cellStyle name="20% - Accent2 3" xfId="33"/>
    <cellStyle name="20% - Accent2 4" xfId="34"/>
    <cellStyle name="20% - Accent2 5" xfId="35"/>
    <cellStyle name="20% - Accent2 6" xfId="36"/>
    <cellStyle name="20% - Accent2_TRT1" xfId="37"/>
    <cellStyle name="20% - Accent3" xfId="38"/>
    <cellStyle name="20% - Accent3 2" xfId="39"/>
    <cellStyle name="20% - Accent3 2 2" xfId="40"/>
    <cellStyle name="20% - Accent3 3" xfId="41"/>
    <cellStyle name="20% - Accent3 4" xfId="42"/>
    <cellStyle name="20% - Accent3 5" xfId="43"/>
    <cellStyle name="20% - Accent3 6" xfId="44"/>
    <cellStyle name="20% - Accent3_TRT1" xfId="45"/>
    <cellStyle name="20% - Accent4" xfId="46"/>
    <cellStyle name="20% - Accent4 2" xfId="47"/>
    <cellStyle name="20% - Accent4 2 2" xfId="48"/>
    <cellStyle name="20% - Accent4 3" xfId="49"/>
    <cellStyle name="20% - Accent4 4" xfId="50"/>
    <cellStyle name="20% - Accent4 5" xfId="51"/>
    <cellStyle name="20% - Accent4 6" xfId="52"/>
    <cellStyle name="20% - Accent4_TRT1" xfId="53"/>
    <cellStyle name="20% - Accent5" xfId="54"/>
    <cellStyle name="20% - Accent5 2" xfId="55"/>
    <cellStyle name="20% - Accent5 2 2" xfId="56"/>
    <cellStyle name="20% - Accent5 3" xfId="57"/>
    <cellStyle name="20% - Accent5 4" xfId="58"/>
    <cellStyle name="20% - Accent5 5" xfId="59"/>
    <cellStyle name="20% - Accent5 6" xfId="60"/>
    <cellStyle name="20% - Accent5 7" xfId="61"/>
    <cellStyle name="20% - Accent5_TRT1" xfId="62"/>
    <cellStyle name="20% - Accent6" xfId="63"/>
    <cellStyle name="20% - Accent6 2" xfId="64"/>
    <cellStyle name="20% - Accent6 2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_TRT1" xfId="72"/>
    <cellStyle name="20% - Ênfase1 2" xfId="73"/>
    <cellStyle name="20% - Ênfase1 2 2" xfId="74"/>
    <cellStyle name="20% - Ênfase1 2 2 2" xfId="75"/>
    <cellStyle name="20% - Ênfase1 2 2 2 2" xfId="76"/>
    <cellStyle name="20% - Ênfase1 2 2 3" xfId="77"/>
    <cellStyle name="20% - Ênfase1 2 2 4" xfId="78"/>
    <cellStyle name="20% - Ênfase1 2 2 5" xfId="79"/>
    <cellStyle name="20% - Ênfase1 2 2 6" xfId="80"/>
    <cellStyle name="20% - Ênfase1 2 2 7" xfId="81"/>
    <cellStyle name="20% - Ênfase1 2 2 8" xfId="82"/>
    <cellStyle name="20% - Ênfase1 2 2_TRT1" xfId="83"/>
    <cellStyle name="20% - Ênfase1 2 3" xfId="84"/>
    <cellStyle name="20% - Ênfase1 2 3 2" xfId="85"/>
    <cellStyle name="20% - Ênfase1 2 4" xfId="86"/>
    <cellStyle name="20% - Ênfase1 2 5" xfId="87"/>
    <cellStyle name="20% - Ênfase1 2 6" xfId="88"/>
    <cellStyle name="20% - Ênfase1 2 7" xfId="89"/>
    <cellStyle name="20% - Ênfase1 2 8" xfId="90"/>
    <cellStyle name="20% - Ênfase1 2 9" xfId="91"/>
    <cellStyle name="20% - Ênfase1 2_00_ANEXO V 2015 - VERSÃO INICIAL PLOA_2015" xfId="92"/>
    <cellStyle name="20% - Ênfase1 3" xfId="93"/>
    <cellStyle name="20% - Ênfase1 3 2" xfId="94"/>
    <cellStyle name="20% - Ênfase1 3 2 2" xfId="95"/>
    <cellStyle name="20% - Ênfase1 3 3" xfId="96"/>
    <cellStyle name="20% - Ênfase1 3 4" xfId="97"/>
    <cellStyle name="20% - Ênfase1 3 5" xfId="98"/>
    <cellStyle name="20% - Ênfase1 3 6" xfId="99"/>
    <cellStyle name="20% - Ênfase1 3 7" xfId="100"/>
    <cellStyle name="20% - Ênfase1 3 8" xfId="101"/>
    <cellStyle name="20% - Ênfase1 3_TRT1" xfId="102"/>
    <cellStyle name="20% - Ênfase1 4" xfId="103"/>
    <cellStyle name="20% - Ênfase1 4 2" xfId="104"/>
    <cellStyle name="20% - Ênfase1 4 2 2" xfId="105"/>
    <cellStyle name="20% - Ênfase1 4 3" xfId="106"/>
    <cellStyle name="20% - Ênfase1 4 4" xfId="107"/>
    <cellStyle name="20% - Ênfase1 4 5" xfId="108"/>
    <cellStyle name="20% - Ênfase1 4 6" xfId="109"/>
    <cellStyle name="20% - Ênfase1 4 7" xfId="110"/>
    <cellStyle name="20% - Ênfase1 4 8" xfId="111"/>
    <cellStyle name="20% - Ênfase1 4_TRT1" xfId="112"/>
    <cellStyle name="20% - Ênfase1 5" xfId="113"/>
    <cellStyle name="20% - Ênfase2 2" xfId="114"/>
    <cellStyle name="20% - Ênfase2 2 2" xfId="115"/>
    <cellStyle name="20% - Ênfase2 2 2 2" xfId="116"/>
    <cellStyle name="20% - Ênfase2 2 2 2 2" xfId="117"/>
    <cellStyle name="20% - Ênfase2 2 2 3" xfId="118"/>
    <cellStyle name="20% - Ênfase2 2 2 4" xfId="119"/>
    <cellStyle name="20% - Ênfase2 2 2 5" xfId="120"/>
    <cellStyle name="20% - Ênfase2 2 2 6" xfId="121"/>
    <cellStyle name="20% - Ênfase2 2 2_TRT1" xfId="122"/>
    <cellStyle name="20% - Ênfase2 2 3" xfId="123"/>
    <cellStyle name="20% - Ênfase2 2 3 2" xfId="124"/>
    <cellStyle name="20% - Ênfase2 2 4" xfId="125"/>
    <cellStyle name="20% - Ênfase2 2 5" xfId="126"/>
    <cellStyle name="20% - Ênfase2 2 6" xfId="127"/>
    <cellStyle name="20% - Ênfase2 2 7" xfId="128"/>
    <cellStyle name="20% - Ênfase2 2_05_Impactos_Demais PLs_2013_Dados CNJ de jul-12" xfId="129"/>
    <cellStyle name="20% - Ênfase2 3" xfId="130"/>
    <cellStyle name="20% - Ênfase2 3 2" xfId="131"/>
    <cellStyle name="20% - Ênfase2 3 2 2" xfId="132"/>
    <cellStyle name="20% - Ênfase2 3 3" xfId="133"/>
    <cellStyle name="20% - Ênfase2 3 4" xfId="134"/>
    <cellStyle name="20% - Ênfase2 3 5" xfId="135"/>
    <cellStyle name="20% - Ênfase2 3 6" xfId="136"/>
    <cellStyle name="20% - Ênfase2 3_TRT1" xfId="137"/>
    <cellStyle name="20% - Ênfase2 4" xfId="138"/>
    <cellStyle name="20% - Ênfase2 4 2" xfId="139"/>
    <cellStyle name="20% - Ênfase2 4 2 2" xfId="140"/>
    <cellStyle name="20% - Ênfase2 4 3" xfId="141"/>
    <cellStyle name="20% - Ênfase2 4 4" xfId="142"/>
    <cellStyle name="20% - Ênfase2 4 5" xfId="143"/>
    <cellStyle name="20% - Ênfase2 4 6" xfId="144"/>
    <cellStyle name="20% - Ênfase2 4_TRT1" xfId="145"/>
    <cellStyle name="20% - Ênfase2 5" xfId="146"/>
    <cellStyle name="20% - Ênfase3 2" xfId="147"/>
    <cellStyle name="20% - Ênfase3 2 2" xfId="148"/>
    <cellStyle name="20% - Ênfase3 2 2 2" xfId="149"/>
    <cellStyle name="20% - Ênfase3 2 2 2 2" xfId="150"/>
    <cellStyle name="20% - Ênfase3 2 2 3" xfId="151"/>
    <cellStyle name="20% - Ênfase3 2 2 4" xfId="152"/>
    <cellStyle name="20% - Ênfase3 2 2 5" xfId="153"/>
    <cellStyle name="20% - Ênfase3 2 2 6" xfId="154"/>
    <cellStyle name="20% - Ênfase3 2 2_TRT1" xfId="155"/>
    <cellStyle name="20% - Ênfase3 2 3" xfId="156"/>
    <cellStyle name="20% - Ênfase3 2 3 2" xfId="157"/>
    <cellStyle name="20% - Ênfase3 2 4" xfId="158"/>
    <cellStyle name="20% - Ênfase3 2 5" xfId="159"/>
    <cellStyle name="20% - Ênfase3 2 6" xfId="160"/>
    <cellStyle name="20% - Ênfase3 2 7" xfId="161"/>
    <cellStyle name="20% - Ênfase3 2_05_Impactos_Demais PLs_2013_Dados CNJ de jul-12" xfId="162"/>
    <cellStyle name="20% - Ênfase3 3" xfId="163"/>
    <cellStyle name="20% - Ênfase3 3 2" xfId="164"/>
    <cellStyle name="20% - Ênfase3 3 2 2" xfId="165"/>
    <cellStyle name="20% - Ênfase3 3 3" xfId="166"/>
    <cellStyle name="20% - Ênfase3 3 4" xfId="167"/>
    <cellStyle name="20% - Ênfase3 3 5" xfId="168"/>
    <cellStyle name="20% - Ênfase3 3 6" xfId="169"/>
    <cellStyle name="20% - Ênfase3 3_TRT1" xfId="170"/>
    <cellStyle name="20% - Ênfase3 4" xfId="171"/>
    <cellStyle name="20% - Ênfase3 4 2" xfId="172"/>
    <cellStyle name="20% - Ênfase3 4 2 2" xfId="173"/>
    <cellStyle name="20% - Ênfase3 4 3" xfId="174"/>
    <cellStyle name="20% - Ênfase3 4 4" xfId="175"/>
    <cellStyle name="20% - Ênfase3 4 5" xfId="176"/>
    <cellStyle name="20% - Ênfase3 4 6" xfId="177"/>
    <cellStyle name="20% - Ênfase3 4_TRT1" xfId="178"/>
    <cellStyle name="20% - Ênfase3 5" xfId="179"/>
    <cellStyle name="20% - Ênfase4 2" xfId="180"/>
    <cellStyle name="20% - Ênfase4 2 2" xfId="181"/>
    <cellStyle name="20% - Ênfase4 2 2 2" xfId="182"/>
    <cellStyle name="20% - Ênfase4 2 2 2 2" xfId="183"/>
    <cellStyle name="20% - Ênfase4 2 2 3" xfId="184"/>
    <cellStyle name="20% - Ênfase4 2 2 4" xfId="185"/>
    <cellStyle name="20% - Ênfase4 2 2 5" xfId="186"/>
    <cellStyle name="20% - Ênfase4 2 2 6" xfId="187"/>
    <cellStyle name="20% - Ênfase4 2 2_TRT1" xfId="188"/>
    <cellStyle name="20% - Ênfase4 2 3" xfId="189"/>
    <cellStyle name="20% - Ênfase4 2 3 2" xfId="190"/>
    <cellStyle name="20% - Ênfase4 2 4" xfId="191"/>
    <cellStyle name="20% - Ênfase4 2 5" xfId="192"/>
    <cellStyle name="20% - Ênfase4 2 6" xfId="193"/>
    <cellStyle name="20% - Ênfase4 2 7" xfId="194"/>
    <cellStyle name="20% - Ênfase4 2_05_Impactos_Demais PLs_2013_Dados CNJ de jul-12" xfId="195"/>
    <cellStyle name="20% - Ênfase4 3" xfId="196"/>
    <cellStyle name="20% - Ênfase4 3 2" xfId="197"/>
    <cellStyle name="20% - Ênfase4 3 2 2" xfId="198"/>
    <cellStyle name="20% - Ênfase4 3 3" xfId="199"/>
    <cellStyle name="20% - Ênfase4 3 4" xfId="200"/>
    <cellStyle name="20% - Ênfase4 3 5" xfId="201"/>
    <cellStyle name="20% - Ênfase4 3 6" xfId="202"/>
    <cellStyle name="20% - Ênfase4 3_TRT1" xfId="203"/>
    <cellStyle name="20% - Ênfase4 4" xfId="204"/>
    <cellStyle name="20% - Ênfase4 4 2" xfId="205"/>
    <cellStyle name="20% - Ênfase4 4 2 2" xfId="206"/>
    <cellStyle name="20% - Ênfase4 4 3" xfId="207"/>
    <cellStyle name="20% - Ênfase4 4 4" xfId="208"/>
    <cellStyle name="20% - Ênfase4 4 5" xfId="209"/>
    <cellStyle name="20% - Ênfase4 4 6" xfId="210"/>
    <cellStyle name="20% - Ênfase4 4_TRT1" xfId="211"/>
    <cellStyle name="20% - Ênfase4 5" xfId="212"/>
    <cellStyle name="20% - Ênfase5 2" xfId="213"/>
    <cellStyle name="20% - Ênfase5 2 2" xfId="214"/>
    <cellStyle name="20% - Ênfase5 2 2 2" xfId="215"/>
    <cellStyle name="20% - Ênfase5 2 2 2 2" xfId="216"/>
    <cellStyle name="20% - Ênfase5 2 2 3" xfId="217"/>
    <cellStyle name="20% - Ênfase5 2 2 4" xfId="218"/>
    <cellStyle name="20% - Ênfase5 2 2 5" xfId="219"/>
    <cellStyle name="20% - Ênfase5 2 2 6" xfId="220"/>
    <cellStyle name="20% - Ênfase5 2 2 7" xfId="221"/>
    <cellStyle name="20% - Ênfase5 2 2_TRT1" xfId="222"/>
    <cellStyle name="20% - Ênfase5 2 3" xfId="223"/>
    <cellStyle name="20% - Ênfase5 2 3 2" xfId="224"/>
    <cellStyle name="20% - Ênfase5 2 4" xfId="225"/>
    <cellStyle name="20% - Ênfase5 2 5" xfId="226"/>
    <cellStyle name="20% - Ênfase5 2 6" xfId="227"/>
    <cellStyle name="20% - Ênfase5 2 7" xfId="228"/>
    <cellStyle name="20% - Ênfase5 2 8" xfId="229"/>
    <cellStyle name="20% - Ênfase5 2_00_ANEXO V 2015 - VERSÃO INICIAL PLOA_2015" xfId="230"/>
    <cellStyle name="20% - Ênfase5 3" xfId="231"/>
    <cellStyle name="20% - Ênfase5 3 2" xfId="232"/>
    <cellStyle name="20% - Ênfase5 3 2 2" xfId="233"/>
    <cellStyle name="20% - Ênfase5 3 3" xfId="234"/>
    <cellStyle name="20% - Ênfase5 3 4" xfId="235"/>
    <cellStyle name="20% - Ênfase5 3 5" xfId="236"/>
    <cellStyle name="20% - Ênfase5 3 6" xfId="237"/>
    <cellStyle name="20% - Ênfase5 3 7" xfId="238"/>
    <cellStyle name="20% - Ênfase5 3_TRT1" xfId="239"/>
    <cellStyle name="20% - Ênfase5 4" xfId="240"/>
    <cellStyle name="20% - Ênfase5 4 2" xfId="241"/>
    <cellStyle name="20% - Ênfase5 4 2 2" xfId="242"/>
    <cellStyle name="20% - Ênfase5 4 3" xfId="243"/>
    <cellStyle name="20% - Ênfase5 4 4" xfId="244"/>
    <cellStyle name="20% - Ênfase5 4 5" xfId="245"/>
    <cellStyle name="20% - Ênfase5 4 6" xfId="246"/>
    <cellStyle name="20% - Ênfase5 4 7" xfId="247"/>
    <cellStyle name="20% - Ênfase5 4_TRT1" xfId="248"/>
    <cellStyle name="20% - Ênfase5 5" xfId="249"/>
    <cellStyle name="20% - Ênfase6 2" xfId="250"/>
    <cellStyle name="20% - Ênfase6 2 2" xfId="251"/>
    <cellStyle name="20% - Ênfase6 2 2 2" xfId="252"/>
    <cellStyle name="20% - Ênfase6 2 2 2 2" xfId="253"/>
    <cellStyle name="20% - Ênfase6 2 2 3" xfId="254"/>
    <cellStyle name="20% - Ênfase6 2 2 4" xfId="255"/>
    <cellStyle name="20% - Ênfase6 2 2 5" xfId="256"/>
    <cellStyle name="20% - Ênfase6 2 2 6" xfId="257"/>
    <cellStyle name="20% - Ênfase6 2 2 7" xfId="258"/>
    <cellStyle name="20% - Ênfase6 2 2 8" xfId="259"/>
    <cellStyle name="20% - Ênfase6 2 2_TRT1" xfId="260"/>
    <cellStyle name="20% - Ênfase6 2 3" xfId="261"/>
    <cellStyle name="20% - Ênfase6 2 3 2" xfId="262"/>
    <cellStyle name="20% - Ênfase6 2 4" xfId="263"/>
    <cellStyle name="20% - Ênfase6 2 5" xfId="264"/>
    <cellStyle name="20% - Ênfase6 2 6" xfId="265"/>
    <cellStyle name="20% - Ênfase6 2 7" xfId="266"/>
    <cellStyle name="20% - Ênfase6 2 8" xfId="267"/>
    <cellStyle name="20% - Ênfase6 2 9" xfId="268"/>
    <cellStyle name="20% - Ênfase6 2_00_ANEXO V 2015 - VERSÃO INICIAL PLOA_2015" xfId="269"/>
    <cellStyle name="20% - Ênfase6 3" xfId="270"/>
    <cellStyle name="20% - Ênfase6 3 2" xfId="271"/>
    <cellStyle name="20% - Ênfase6 3 2 2" xfId="272"/>
    <cellStyle name="20% - Ênfase6 3 3" xfId="273"/>
    <cellStyle name="20% - Ênfase6 3 4" xfId="274"/>
    <cellStyle name="20% - Ênfase6 3 5" xfId="275"/>
    <cellStyle name="20% - Ênfase6 3 6" xfId="276"/>
    <cellStyle name="20% - Ênfase6 3 7" xfId="277"/>
    <cellStyle name="20% - Ênfase6 3 8" xfId="278"/>
    <cellStyle name="20% - Ênfase6 3_TRT1" xfId="279"/>
    <cellStyle name="20% - Ênfase6 4" xfId="280"/>
    <cellStyle name="20% - Ênfase6 4 2" xfId="281"/>
    <cellStyle name="20% - Ênfase6 4 2 2" xfId="282"/>
    <cellStyle name="20% - Ênfase6 4 3" xfId="283"/>
    <cellStyle name="20% - Ênfase6 4 4" xfId="284"/>
    <cellStyle name="20% - Ênfase6 4 5" xfId="285"/>
    <cellStyle name="20% - Ênfase6 4 6" xfId="286"/>
    <cellStyle name="20% - Ênfase6 4 7" xfId="287"/>
    <cellStyle name="20% - Ênfase6 4 8" xfId="288"/>
    <cellStyle name="20% - Ênfase6 4_TRT1" xfId="289"/>
    <cellStyle name="20% - Ênfase6 5" xfId="290"/>
    <cellStyle name="40% - Accent1" xfId="291"/>
    <cellStyle name="40% - Accent1 2" xfId="292"/>
    <cellStyle name="40% - Accent1 2 2" xfId="293"/>
    <cellStyle name="40% - Accent1 3" xfId="294"/>
    <cellStyle name="40% - Accent1 4" xfId="295"/>
    <cellStyle name="40% - Accent1 5" xfId="296"/>
    <cellStyle name="40% - Accent1 6" xfId="297"/>
    <cellStyle name="40% - Accent1_TRT1" xfId="298"/>
    <cellStyle name="40% - Accent2" xfId="299"/>
    <cellStyle name="40% - Accent2 2" xfId="300"/>
    <cellStyle name="40% - Accent2 2 2" xfId="301"/>
    <cellStyle name="40% - Accent2 3" xfId="302"/>
    <cellStyle name="40% - Accent2 4" xfId="303"/>
    <cellStyle name="40% - Accent2 5" xfId="304"/>
    <cellStyle name="40% - Accent2 6" xfId="305"/>
    <cellStyle name="40% - Accent2_TRT1" xfId="306"/>
    <cellStyle name="40% - Accent3" xfId="307"/>
    <cellStyle name="40% - Accent3 2" xfId="308"/>
    <cellStyle name="40% - Accent3 2 2" xfId="309"/>
    <cellStyle name="40% - Accent3 3" xfId="310"/>
    <cellStyle name="40% - Accent3 4" xfId="311"/>
    <cellStyle name="40% - Accent3 5" xfId="312"/>
    <cellStyle name="40% - Accent3 6" xfId="313"/>
    <cellStyle name="40% - Accent3_TRT1" xfId="314"/>
    <cellStyle name="40% - Accent4" xfId="315"/>
    <cellStyle name="40% - Accent4 2" xfId="316"/>
    <cellStyle name="40% - Accent4 2 2" xfId="317"/>
    <cellStyle name="40% - Accent4 3" xfId="318"/>
    <cellStyle name="40% - Accent4 4" xfId="319"/>
    <cellStyle name="40% - Accent4 5" xfId="320"/>
    <cellStyle name="40% - Accent4 6" xfId="321"/>
    <cellStyle name="40% - Accent4_TRT1" xfId="322"/>
    <cellStyle name="40% - Accent5" xfId="323"/>
    <cellStyle name="40% - Accent5 2" xfId="324"/>
    <cellStyle name="40% - Accent5 2 2" xfId="325"/>
    <cellStyle name="40% - Accent5 3" xfId="326"/>
    <cellStyle name="40% - Accent5 4" xfId="327"/>
    <cellStyle name="40% - Accent5 5" xfId="328"/>
    <cellStyle name="40% - Accent5 6" xfId="329"/>
    <cellStyle name="40% - Accent5_TRT1" xfId="330"/>
    <cellStyle name="40% - Accent6" xfId="331"/>
    <cellStyle name="40% - Accent6 2" xfId="332"/>
    <cellStyle name="40% - Accent6 2 2" xfId="333"/>
    <cellStyle name="40% - Accent6 3" xfId="334"/>
    <cellStyle name="40% - Accent6 4" xfId="335"/>
    <cellStyle name="40% - Accent6 5" xfId="336"/>
    <cellStyle name="40% - Accent6 6" xfId="337"/>
    <cellStyle name="40% - Accent6 7" xfId="338"/>
    <cellStyle name="40% - Accent6 8" xfId="339"/>
    <cellStyle name="40% - Accent6_TRT1" xfId="340"/>
    <cellStyle name="40% - Ênfase1 2" xfId="341"/>
    <cellStyle name="40% - Ênfase1 2 2" xfId="342"/>
    <cellStyle name="40% - Ênfase1 2 2 2" xfId="343"/>
    <cellStyle name="40% - Ênfase1 2 2 2 2" xfId="344"/>
    <cellStyle name="40% - Ênfase1 2 2 3" xfId="345"/>
    <cellStyle name="40% - Ênfase1 2 2 4" xfId="346"/>
    <cellStyle name="40% - Ênfase1 2 2 5" xfId="347"/>
    <cellStyle name="40% - Ênfase1 2 2 6" xfId="348"/>
    <cellStyle name="40% - Ênfase1 2 2_TRT1" xfId="349"/>
    <cellStyle name="40% - Ênfase1 2 3" xfId="350"/>
    <cellStyle name="40% - Ênfase1 2 3 2" xfId="351"/>
    <cellStyle name="40% - Ênfase1 2 4" xfId="352"/>
    <cellStyle name="40% - Ênfase1 2 5" xfId="353"/>
    <cellStyle name="40% - Ênfase1 2 6" xfId="354"/>
    <cellStyle name="40% - Ênfase1 2 7" xfId="355"/>
    <cellStyle name="40% - Ênfase1 2_05_Impactos_Demais PLs_2013_Dados CNJ de jul-12" xfId="356"/>
    <cellStyle name="40% - Ênfase1 3" xfId="357"/>
    <cellStyle name="40% - Ênfase1 3 2" xfId="358"/>
    <cellStyle name="40% - Ênfase1 3 2 2" xfId="359"/>
    <cellStyle name="40% - Ênfase1 3 3" xfId="360"/>
    <cellStyle name="40% - Ênfase1 3 4" xfId="361"/>
    <cellStyle name="40% - Ênfase1 3 5" xfId="362"/>
    <cellStyle name="40% - Ênfase1 3 6" xfId="363"/>
    <cellStyle name="40% - Ênfase1 3_TRT1" xfId="364"/>
    <cellStyle name="40% - Ênfase1 4" xfId="365"/>
    <cellStyle name="40% - Ênfase1 4 2" xfId="366"/>
    <cellStyle name="40% - Ênfase1 4 2 2" xfId="367"/>
    <cellStyle name="40% - Ênfase1 4 3" xfId="368"/>
    <cellStyle name="40% - Ênfase1 4 4" xfId="369"/>
    <cellStyle name="40% - Ênfase1 4 5" xfId="370"/>
    <cellStyle name="40% - Ênfase1 4 6" xfId="371"/>
    <cellStyle name="40% - Ênfase1 4_TRT1" xfId="372"/>
    <cellStyle name="40% - Ênfase1 5" xfId="373"/>
    <cellStyle name="40% - Ênfase2 2" xfId="374"/>
    <cellStyle name="40% - Ênfase2 2 2" xfId="375"/>
    <cellStyle name="40% - Ênfase2 2 2 2" xfId="376"/>
    <cellStyle name="40% - Ênfase2 2 2 2 2" xfId="377"/>
    <cellStyle name="40% - Ênfase2 2 2 3" xfId="378"/>
    <cellStyle name="40% - Ênfase2 2 2 4" xfId="379"/>
    <cellStyle name="40% - Ênfase2 2 2 5" xfId="380"/>
    <cellStyle name="40% - Ênfase2 2 2 6" xfId="381"/>
    <cellStyle name="40% - Ênfase2 2 2_TRT1" xfId="382"/>
    <cellStyle name="40% - Ênfase2 2 3" xfId="383"/>
    <cellStyle name="40% - Ênfase2 2 3 2" xfId="384"/>
    <cellStyle name="40% - Ênfase2 2 4" xfId="385"/>
    <cellStyle name="40% - Ênfase2 2 5" xfId="386"/>
    <cellStyle name="40% - Ênfase2 2 6" xfId="387"/>
    <cellStyle name="40% - Ênfase2 2 7" xfId="388"/>
    <cellStyle name="40% - Ênfase2 2_05_Impactos_Demais PLs_2013_Dados CNJ de jul-12" xfId="389"/>
    <cellStyle name="40% - Ênfase2 3" xfId="390"/>
    <cellStyle name="40% - Ênfase2 3 2" xfId="391"/>
    <cellStyle name="40% - Ênfase2 3 2 2" xfId="392"/>
    <cellStyle name="40% - Ênfase2 3 3" xfId="393"/>
    <cellStyle name="40% - Ênfase2 3 4" xfId="394"/>
    <cellStyle name="40% - Ênfase2 3 5" xfId="395"/>
    <cellStyle name="40% - Ênfase2 3 6" xfId="396"/>
    <cellStyle name="40% - Ênfase2 3_TRT1" xfId="397"/>
    <cellStyle name="40% - Ênfase2 4" xfId="398"/>
    <cellStyle name="40% - Ênfase2 4 2" xfId="399"/>
    <cellStyle name="40% - Ênfase2 4 2 2" xfId="400"/>
    <cellStyle name="40% - Ênfase2 4 3" xfId="401"/>
    <cellStyle name="40% - Ênfase2 4 4" xfId="402"/>
    <cellStyle name="40% - Ênfase2 4 5" xfId="403"/>
    <cellStyle name="40% - Ênfase2 4 6" xfId="404"/>
    <cellStyle name="40% - Ênfase2 4_TRT1" xfId="405"/>
    <cellStyle name="40% - Ênfase3 2" xfId="406"/>
    <cellStyle name="40% - Ênfase3 2 2" xfId="407"/>
    <cellStyle name="40% - Ênfase3 2 2 2" xfId="408"/>
    <cellStyle name="40% - Ênfase3 2 2 2 2" xfId="409"/>
    <cellStyle name="40% - Ênfase3 2 2 3" xfId="410"/>
    <cellStyle name="40% - Ênfase3 2 2 4" xfId="411"/>
    <cellStyle name="40% - Ênfase3 2 2 5" xfId="412"/>
    <cellStyle name="40% - Ênfase3 2 2 6" xfId="413"/>
    <cellStyle name="40% - Ênfase3 2 2_TRT1" xfId="414"/>
    <cellStyle name="40% - Ênfase3 2 3" xfId="415"/>
    <cellStyle name="40% - Ênfase3 2 3 2" xfId="416"/>
    <cellStyle name="40% - Ênfase3 2 4" xfId="417"/>
    <cellStyle name="40% - Ênfase3 2 5" xfId="418"/>
    <cellStyle name="40% - Ênfase3 2 6" xfId="419"/>
    <cellStyle name="40% - Ênfase3 2 7" xfId="420"/>
    <cellStyle name="40% - Ênfase3 2_05_Impactos_Demais PLs_2013_Dados CNJ de jul-12" xfId="421"/>
    <cellStyle name="40% - Ênfase3 3" xfId="422"/>
    <cellStyle name="40% - Ênfase3 3 2" xfId="423"/>
    <cellStyle name="40% - Ênfase3 3 2 2" xfId="424"/>
    <cellStyle name="40% - Ênfase3 3 3" xfId="425"/>
    <cellStyle name="40% - Ênfase3 3 4" xfId="426"/>
    <cellStyle name="40% - Ênfase3 3 5" xfId="427"/>
    <cellStyle name="40% - Ênfase3 3 6" xfId="428"/>
    <cellStyle name="40% - Ênfase3 3_TRT1" xfId="429"/>
    <cellStyle name="40% - Ênfase3 4" xfId="430"/>
    <cellStyle name="40% - Ênfase3 4 2" xfId="431"/>
    <cellStyle name="40% - Ênfase3 4 2 2" xfId="432"/>
    <cellStyle name="40% - Ênfase3 4 3" xfId="433"/>
    <cellStyle name="40% - Ênfase3 4 4" xfId="434"/>
    <cellStyle name="40% - Ênfase3 4 5" xfId="435"/>
    <cellStyle name="40% - Ênfase3 4 6" xfId="436"/>
    <cellStyle name="40% - Ênfase3 4_TRT1" xfId="437"/>
    <cellStyle name="40% - Ênfase3 5" xfId="438"/>
    <cellStyle name="40% - Ênfase4 2" xfId="439"/>
    <cellStyle name="40% - Ênfase4 2 2" xfId="440"/>
    <cellStyle name="40% - Ênfase4 2 2 2" xfId="441"/>
    <cellStyle name="40% - Ênfase4 2 2 2 2" xfId="442"/>
    <cellStyle name="40% - Ênfase4 2 2 3" xfId="443"/>
    <cellStyle name="40% - Ênfase4 2 2 4" xfId="444"/>
    <cellStyle name="40% - Ênfase4 2 2 5" xfId="445"/>
    <cellStyle name="40% - Ênfase4 2 2 6" xfId="446"/>
    <cellStyle name="40% - Ênfase4 2 2_TRT1" xfId="447"/>
    <cellStyle name="40% - Ênfase4 2 3" xfId="448"/>
    <cellStyle name="40% - Ênfase4 2 3 2" xfId="449"/>
    <cellStyle name="40% - Ênfase4 2 4" xfId="450"/>
    <cellStyle name="40% - Ênfase4 2 5" xfId="451"/>
    <cellStyle name="40% - Ênfase4 2 6" xfId="452"/>
    <cellStyle name="40% - Ênfase4 2 7" xfId="453"/>
    <cellStyle name="40% - Ênfase4 2_05_Impactos_Demais PLs_2013_Dados CNJ de jul-12" xfId="454"/>
    <cellStyle name="40% - Ênfase4 3" xfId="455"/>
    <cellStyle name="40% - Ênfase4 3 2" xfId="456"/>
    <cellStyle name="40% - Ênfase4 3 2 2" xfId="457"/>
    <cellStyle name="40% - Ênfase4 3 3" xfId="458"/>
    <cellStyle name="40% - Ênfase4 3 4" xfId="459"/>
    <cellStyle name="40% - Ênfase4 3 5" xfId="460"/>
    <cellStyle name="40% - Ênfase4 3 6" xfId="461"/>
    <cellStyle name="40% - Ênfase4 3_TRT1" xfId="462"/>
    <cellStyle name="40% - Ênfase4 4" xfId="463"/>
    <cellStyle name="40% - Ênfase4 4 2" xfId="464"/>
    <cellStyle name="40% - Ênfase4 4 2 2" xfId="465"/>
    <cellStyle name="40% - Ênfase4 4 3" xfId="466"/>
    <cellStyle name="40% - Ênfase4 4 4" xfId="467"/>
    <cellStyle name="40% - Ênfase4 4 5" xfId="468"/>
    <cellStyle name="40% - Ênfase4 4 6" xfId="469"/>
    <cellStyle name="40% - Ênfase4 4_TRT1" xfId="470"/>
    <cellStyle name="40% - Ênfase4 5" xfId="471"/>
    <cellStyle name="40% - Ênfase5 2" xfId="472"/>
    <cellStyle name="40% - Ênfase5 2 2" xfId="473"/>
    <cellStyle name="40% - Ênfase5 2 2 2" xfId="474"/>
    <cellStyle name="40% - Ênfase5 2 2 2 2" xfId="475"/>
    <cellStyle name="40% - Ênfase5 2 2 3" xfId="476"/>
    <cellStyle name="40% - Ênfase5 2 2 4" xfId="477"/>
    <cellStyle name="40% - Ênfase5 2 2 5" xfId="478"/>
    <cellStyle name="40% - Ênfase5 2 2 6" xfId="479"/>
    <cellStyle name="40% - Ênfase5 2 2_TRT1" xfId="480"/>
    <cellStyle name="40% - Ênfase5 2 3" xfId="481"/>
    <cellStyle name="40% - Ênfase5 2 3 2" xfId="482"/>
    <cellStyle name="40% - Ênfase5 2 4" xfId="483"/>
    <cellStyle name="40% - Ênfase5 2 5" xfId="484"/>
    <cellStyle name="40% - Ênfase5 2 6" xfId="485"/>
    <cellStyle name="40% - Ênfase5 2 7" xfId="486"/>
    <cellStyle name="40% - Ênfase5 2_05_Impactos_Demais PLs_2013_Dados CNJ de jul-12" xfId="487"/>
    <cellStyle name="40% - Ênfase5 3" xfId="488"/>
    <cellStyle name="40% - Ênfase5 3 2" xfId="489"/>
    <cellStyle name="40% - Ênfase5 3 2 2" xfId="490"/>
    <cellStyle name="40% - Ênfase5 3 3" xfId="491"/>
    <cellStyle name="40% - Ênfase5 3 4" xfId="492"/>
    <cellStyle name="40% - Ênfase5 3 5" xfId="493"/>
    <cellStyle name="40% - Ênfase5 3 6" xfId="494"/>
    <cellStyle name="40% - Ênfase5 3_TRT1" xfId="495"/>
    <cellStyle name="40% - Ênfase5 4" xfId="496"/>
    <cellStyle name="40% - Ênfase5 4 2" xfId="497"/>
    <cellStyle name="40% - Ênfase5 4 2 2" xfId="498"/>
    <cellStyle name="40% - Ênfase5 4 3" xfId="499"/>
    <cellStyle name="40% - Ênfase5 4 4" xfId="500"/>
    <cellStyle name="40% - Ênfase5 4 5" xfId="501"/>
    <cellStyle name="40% - Ênfase5 4 6" xfId="502"/>
    <cellStyle name="40% - Ênfase5 4_TRT1" xfId="503"/>
    <cellStyle name="40% - Ênfase6 2" xfId="504"/>
    <cellStyle name="40% - Ênfase6 2 2" xfId="505"/>
    <cellStyle name="40% - Ênfase6 2 2 2" xfId="506"/>
    <cellStyle name="40% - Ênfase6 2 2 2 2" xfId="507"/>
    <cellStyle name="40% - Ênfase6 2 2 3" xfId="508"/>
    <cellStyle name="40% - Ênfase6 2 2 4" xfId="509"/>
    <cellStyle name="40% - Ênfase6 2 2 5" xfId="510"/>
    <cellStyle name="40% - Ênfase6 2 2 6" xfId="511"/>
    <cellStyle name="40% - Ênfase6 2 2 7" xfId="512"/>
    <cellStyle name="40% - Ênfase6 2 2 8" xfId="513"/>
    <cellStyle name="40% - Ênfase6 2 2_TRT1" xfId="514"/>
    <cellStyle name="40% - Ênfase6 2 3" xfId="515"/>
    <cellStyle name="40% - Ênfase6 2 3 2" xfId="516"/>
    <cellStyle name="40% - Ênfase6 2 4" xfId="517"/>
    <cellStyle name="40% - Ênfase6 2 5" xfId="518"/>
    <cellStyle name="40% - Ênfase6 2 6" xfId="519"/>
    <cellStyle name="40% - Ênfase6 2 7" xfId="520"/>
    <cellStyle name="40% - Ênfase6 2 8" xfId="521"/>
    <cellStyle name="40% - Ênfase6 2 9" xfId="522"/>
    <cellStyle name="40% - Ênfase6 2_05_Impactos_Demais PLs_2013_Dados CNJ de jul-12" xfId="523"/>
    <cellStyle name="40% - Ênfase6 3" xfId="524"/>
    <cellStyle name="40% - Ênfase6 3 2" xfId="525"/>
    <cellStyle name="40% - Ênfase6 3 2 2" xfId="526"/>
    <cellStyle name="40% - Ênfase6 3 3" xfId="527"/>
    <cellStyle name="40% - Ênfase6 3 4" xfId="528"/>
    <cellStyle name="40% - Ênfase6 3 5" xfId="529"/>
    <cellStyle name="40% - Ênfase6 3 6" xfId="530"/>
    <cellStyle name="40% - Ênfase6 3 7" xfId="531"/>
    <cellStyle name="40% - Ênfase6 3 8" xfId="532"/>
    <cellStyle name="40% - Ênfase6 3_TRT1" xfId="533"/>
    <cellStyle name="40% - Ênfase6 4" xfId="534"/>
    <cellStyle name="40% - Ênfase6 4 2" xfId="535"/>
    <cellStyle name="40% - Ênfase6 4 2 2" xfId="536"/>
    <cellStyle name="40% - Ênfase6 4 3" xfId="537"/>
    <cellStyle name="40% - Ênfase6 4 4" xfId="538"/>
    <cellStyle name="40% - Ênfase6 4 5" xfId="539"/>
    <cellStyle name="40% - Ênfase6 4 6" xfId="540"/>
    <cellStyle name="40% - Ênfase6 4 7" xfId="541"/>
    <cellStyle name="40% - Ênfase6 4 8" xfId="542"/>
    <cellStyle name="40% - Ênfase6 4_TRT1" xfId="543"/>
    <cellStyle name="40% - Ênfase6 5" xfId="544"/>
    <cellStyle name="60% - Accent1" xfId="545"/>
    <cellStyle name="60% - Accent1 2" xfId="546"/>
    <cellStyle name="60% - Accent1 2 2" xfId="547"/>
    <cellStyle name="60% - Accent1 3" xfId="548"/>
    <cellStyle name="60% - Accent1 4" xfId="549"/>
    <cellStyle name="60% - Accent1 5" xfId="550"/>
    <cellStyle name="60% - Accent1 6" xfId="551"/>
    <cellStyle name="60% - Accent1_TRT1" xfId="552"/>
    <cellStyle name="60% - Accent2" xfId="553"/>
    <cellStyle name="60% - Accent2 2" xfId="554"/>
    <cellStyle name="60% - Accent2 2 2" xfId="555"/>
    <cellStyle name="60% - Accent2 3" xfId="556"/>
    <cellStyle name="60% - Accent2 4" xfId="557"/>
    <cellStyle name="60% - Accent2 5" xfId="558"/>
    <cellStyle name="60% - Accent2 6" xfId="559"/>
    <cellStyle name="60% - Accent2_TRT1" xfId="560"/>
    <cellStyle name="60% - Accent3" xfId="561"/>
    <cellStyle name="60% - Accent3 2" xfId="562"/>
    <cellStyle name="60% - Accent3 2 2" xfId="563"/>
    <cellStyle name="60% - Accent3 3" xfId="564"/>
    <cellStyle name="60% - Accent3 4" xfId="565"/>
    <cellStyle name="60% - Accent3 5" xfId="566"/>
    <cellStyle name="60% - Accent3 6" xfId="567"/>
    <cellStyle name="60% - Accent3_TRT1" xfId="568"/>
    <cellStyle name="60% - Accent4" xfId="569"/>
    <cellStyle name="60% - Accent4 2" xfId="570"/>
    <cellStyle name="60% - Accent4 2 2" xfId="571"/>
    <cellStyle name="60% - Accent4 3" xfId="572"/>
    <cellStyle name="60% - Accent4 4" xfId="573"/>
    <cellStyle name="60% - Accent4 5" xfId="574"/>
    <cellStyle name="60% - Accent4 6" xfId="575"/>
    <cellStyle name="60% - Accent4_TRT1" xfId="576"/>
    <cellStyle name="60% - Accent5" xfId="577"/>
    <cellStyle name="60% - Accent5 2" xfId="578"/>
    <cellStyle name="60% - Accent5 2 2" xfId="579"/>
    <cellStyle name="60% - Accent5 3" xfId="580"/>
    <cellStyle name="60% - Accent5 4" xfId="581"/>
    <cellStyle name="60% - Accent5 5" xfId="582"/>
    <cellStyle name="60% - Accent5 6" xfId="583"/>
    <cellStyle name="60% - Accent5_TRT1" xfId="584"/>
    <cellStyle name="60% - Accent6" xfId="585"/>
    <cellStyle name="60% - Accent6 2" xfId="586"/>
    <cellStyle name="60% - Accent6 2 2" xfId="587"/>
    <cellStyle name="60% - Accent6 3" xfId="588"/>
    <cellStyle name="60% - Accent6 4" xfId="589"/>
    <cellStyle name="60% - Accent6 5" xfId="590"/>
    <cellStyle name="60% - Accent6 6" xfId="591"/>
    <cellStyle name="60% - Accent6_TRT1" xfId="592"/>
    <cellStyle name="60% - Ênfase1 2" xfId="593"/>
    <cellStyle name="60% - Ênfase1 2 2" xfId="594"/>
    <cellStyle name="60% - Ênfase1 2 2 2" xfId="595"/>
    <cellStyle name="60% - Ênfase1 2 2 2 2" xfId="596"/>
    <cellStyle name="60% - Ênfase1 2 2 3" xfId="597"/>
    <cellStyle name="60% - Ênfase1 2 2 4" xfId="598"/>
    <cellStyle name="60% - Ênfase1 2 2 5" xfId="599"/>
    <cellStyle name="60% - Ênfase1 2 2 6" xfId="600"/>
    <cellStyle name="60% - Ênfase1 2 2_TRT1" xfId="601"/>
    <cellStyle name="60% - Ênfase1 2 3" xfId="602"/>
    <cellStyle name="60% - Ênfase1 2 3 2" xfId="603"/>
    <cellStyle name="60% - Ênfase1 2 4" xfId="604"/>
    <cellStyle name="60% - Ênfase1 2 5" xfId="605"/>
    <cellStyle name="60% - Ênfase1 2 6" xfId="606"/>
    <cellStyle name="60% - Ênfase1 2 7" xfId="607"/>
    <cellStyle name="60% - Ênfase1 2_05_Impactos_Demais PLs_2013_Dados CNJ de jul-12" xfId="608"/>
    <cellStyle name="60% - Ênfase1 3" xfId="609"/>
    <cellStyle name="60% - Ênfase1 3 2" xfId="610"/>
    <cellStyle name="60% - Ênfase1 3 2 2" xfId="611"/>
    <cellStyle name="60% - Ênfase1 3 3" xfId="612"/>
    <cellStyle name="60% - Ênfase1 3 4" xfId="613"/>
    <cellStyle name="60% - Ênfase1 3 5" xfId="614"/>
    <cellStyle name="60% - Ênfase1 3 6" xfId="615"/>
    <cellStyle name="60% - Ênfase1 3_TRT1" xfId="616"/>
    <cellStyle name="60% - Ênfase1 4" xfId="617"/>
    <cellStyle name="60% - Ênfase1 4 2" xfId="618"/>
    <cellStyle name="60% - Ênfase1 4 2 2" xfId="619"/>
    <cellStyle name="60% - Ênfase1 4 3" xfId="620"/>
    <cellStyle name="60% - Ênfase1 4 4" xfId="621"/>
    <cellStyle name="60% - Ênfase1 4 5" xfId="622"/>
    <cellStyle name="60% - Ênfase1 4 6" xfId="623"/>
    <cellStyle name="60% - Ênfase1 4_TRT1" xfId="624"/>
    <cellStyle name="60% - Ênfase1 5" xfId="625"/>
    <cellStyle name="60% - Ênfase2 2" xfId="626"/>
    <cellStyle name="60% - Ênfase2 2 2" xfId="627"/>
    <cellStyle name="60% - Ênfase2 2 2 2" xfId="628"/>
    <cellStyle name="60% - Ênfase2 2 2 2 2" xfId="629"/>
    <cellStyle name="60% - Ênfase2 2 2 3" xfId="630"/>
    <cellStyle name="60% - Ênfase2 2 2 4" xfId="631"/>
    <cellStyle name="60% - Ênfase2 2 2 5" xfId="632"/>
    <cellStyle name="60% - Ênfase2 2 2 6" xfId="633"/>
    <cellStyle name="60% - Ênfase2 2 2_TRT1" xfId="634"/>
    <cellStyle name="60% - Ênfase2 2 3" xfId="635"/>
    <cellStyle name="60% - Ênfase2 2 3 2" xfId="636"/>
    <cellStyle name="60% - Ênfase2 2 4" xfId="637"/>
    <cellStyle name="60% - Ênfase2 2 5" xfId="638"/>
    <cellStyle name="60% - Ênfase2 2 6" xfId="639"/>
    <cellStyle name="60% - Ênfase2 2 7" xfId="640"/>
    <cellStyle name="60% - Ênfase2 2_05_Impactos_Demais PLs_2013_Dados CNJ de jul-12" xfId="641"/>
    <cellStyle name="60% - Ênfase2 3" xfId="642"/>
    <cellStyle name="60% - Ênfase2 3 2" xfId="643"/>
    <cellStyle name="60% - Ênfase2 3 2 2" xfId="644"/>
    <cellStyle name="60% - Ênfase2 3 3" xfId="645"/>
    <cellStyle name="60% - Ênfase2 3 4" xfId="646"/>
    <cellStyle name="60% - Ênfase2 3 5" xfId="647"/>
    <cellStyle name="60% - Ênfase2 3 6" xfId="648"/>
    <cellStyle name="60% - Ênfase2 3_TRT1" xfId="649"/>
    <cellStyle name="60% - Ênfase2 4" xfId="650"/>
    <cellStyle name="60% - Ênfase2 4 2" xfId="651"/>
    <cellStyle name="60% - Ênfase2 4 2 2" xfId="652"/>
    <cellStyle name="60% - Ênfase2 4 3" xfId="653"/>
    <cellStyle name="60% - Ênfase2 4 4" xfId="654"/>
    <cellStyle name="60% - Ênfase2 4 5" xfId="655"/>
    <cellStyle name="60% - Ênfase2 4 6" xfId="656"/>
    <cellStyle name="60% - Ênfase2 4_TRT1" xfId="657"/>
    <cellStyle name="60% - Ênfase3 2" xfId="658"/>
    <cellStyle name="60% - Ênfase3 2 2" xfId="659"/>
    <cellStyle name="60% - Ênfase3 2 2 2" xfId="660"/>
    <cellStyle name="60% - Ênfase3 2 2 2 2" xfId="661"/>
    <cellStyle name="60% - Ênfase3 2 2 3" xfId="662"/>
    <cellStyle name="60% - Ênfase3 2 2 4" xfId="663"/>
    <cellStyle name="60% - Ênfase3 2 2 5" xfId="664"/>
    <cellStyle name="60% - Ênfase3 2 2 6" xfId="665"/>
    <cellStyle name="60% - Ênfase3 2 2_TRT1" xfId="666"/>
    <cellStyle name="60% - Ênfase3 2 3" xfId="667"/>
    <cellStyle name="60% - Ênfase3 2 3 2" xfId="668"/>
    <cellStyle name="60% - Ênfase3 2 4" xfId="669"/>
    <cellStyle name="60% - Ênfase3 2 5" xfId="670"/>
    <cellStyle name="60% - Ênfase3 2 6" xfId="671"/>
    <cellStyle name="60% - Ênfase3 2 7" xfId="672"/>
    <cellStyle name="60% - Ênfase3 2_05_Impactos_Demais PLs_2013_Dados CNJ de jul-12" xfId="673"/>
    <cellStyle name="60% - Ênfase3 3" xfId="674"/>
    <cellStyle name="60% - Ênfase3 3 2" xfId="675"/>
    <cellStyle name="60% - Ênfase3 3 2 2" xfId="676"/>
    <cellStyle name="60% - Ênfase3 3 3" xfId="677"/>
    <cellStyle name="60% - Ênfase3 3 4" xfId="678"/>
    <cellStyle name="60% - Ênfase3 3 5" xfId="679"/>
    <cellStyle name="60% - Ênfase3 3 6" xfId="680"/>
    <cellStyle name="60% - Ênfase3 3_TRT1" xfId="681"/>
    <cellStyle name="60% - Ênfase3 4" xfId="682"/>
    <cellStyle name="60% - Ênfase3 4 2" xfId="683"/>
    <cellStyle name="60% - Ênfase3 4 2 2" xfId="684"/>
    <cellStyle name="60% - Ênfase3 4 3" xfId="685"/>
    <cellStyle name="60% - Ênfase3 4 4" xfId="686"/>
    <cellStyle name="60% - Ênfase3 4 5" xfId="687"/>
    <cellStyle name="60% - Ênfase3 4 6" xfId="688"/>
    <cellStyle name="60% - Ênfase3 4_TRT1" xfId="689"/>
    <cellStyle name="60% - Ênfase3 5" xfId="690"/>
    <cellStyle name="60% - Ênfase4 2" xfId="691"/>
    <cellStyle name="60% - Ênfase4 2 2" xfId="692"/>
    <cellStyle name="60% - Ênfase4 2 2 2" xfId="693"/>
    <cellStyle name="60% - Ênfase4 2 2 2 2" xfId="694"/>
    <cellStyle name="60% - Ênfase4 2 2 3" xfId="695"/>
    <cellStyle name="60% - Ênfase4 2 2 4" xfId="696"/>
    <cellStyle name="60% - Ênfase4 2 2 5" xfId="697"/>
    <cellStyle name="60% - Ênfase4 2 2 6" xfId="698"/>
    <cellStyle name="60% - Ênfase4 2 2_TRT1" xfId="699"/>
    <cellStyle name="60% - Ênfase4 2 3" xfId="700"/>
    <cellStyle name="60% - Ênfase4 2 3 2" xfId="701"/>
    <cellStyle name="60% - Ênfase4 2 4" xfId="702"/>
    <cellStyle name="60% - Ênfase4 2 5" xfId="703"/>
    <cellStyle name="60% - Ênfase4 2 6" xfId="704"/>
    <cellStyle name="60% - Ênfase4 2 7" xfId="705"/>
    <cellStyle name="60% - Ênfase4 2_05_Impactos_Demais PLs_2013_Dados CNJ de jul-12" xfId="706"/>
    <cellStyle name="60% - Ênfase4 3" xfId="707"/>
    <cellStyle name="60% - Ênfase4 3 2" xfId="708"/>
    <cellStyle name="60% - Ênfase4 3 2 2" xfId="709"/>
    <cellStyle name="60% - Ênfase4 3 3" xfId="710"/>
    <cellStyle name="60% - Ênfase4 3 4" xfId="711"/>
    <cellStyle name="60% - Ênfase4 3 5" xfId="712"/>
    <cellStyle name="60% - Ênfase4 3 6" xfId="713"/>
    <cellStyle name="60% - Ênfase4 3_TRT1" xfId="714"/>
    <cellStyle name="60% - Ênfase4 4" xfId="715"/>
    <cellStyle name="60% - Ênfase4 4 2" xfId="716"/>
    <cellStyle name="60% - Ênfase4 4 2 2" xfId="717"/>
    <cellStyle name="60% - Ênfase4 4 3" xfId="718"/>
    <cellStyle name="60% - Ênfase4 4 4" xfId="719"/>
    <cellStyle name="60% - Ênfase4 4 5" xfId="720"/>
    <cellStyle name="60% - Ênfase4 4 6" xfId="721"/>
    <cellStyle name="60% - Ênfase4 4_TRT1" xfId="722"/>
    <cellStyle name="60% - Ênfase4 5" xfId="723"/>
    <cellStyle name="60% - Ênfase5 2" xfId="724"/>
    <cellStyle name="60% - Ênfase5 2 2" xfId="725"/>
    <cellStyle name="60% - Ênfase5 2 2 2" xfId="726"/>
    <cellStyle name="60% - Ênfase5 2 2 2 2" xfId="727"/>
    <cellStyle name="60% - Ênfase5 2 2 3" xfId="728"/>
    <cellStyle name="60% - Ênfase5 2 2 4" xfId="729"/>
    <cellStyle name="60% - Ênfase5 2 2 5" xfId="730"/>
    <cellStyle name="60% - Ênfase5 2 2 6" xfId="731"/>
    <cellStyle name="60% - Ênfase5 2 2_TRT1" xfId="732"/>
    <cellStyle name="60% - Ênfase5 2 3" xfId="733"/>
    <cellStyle name="60% - Ênfase5 2 3 2" xfId="734"/>
    <cellStyle name="60% - Ênfase5 2 4" xfId="735"/>
    <cellStyle name="60% - Ênfase5 2 5" xfId="736"/>
    <cellStyle name="60% - Ênfase5 2 6" xfId="737"/>
    <cellStyle name="60% - Ênfase5 2 7" xfId="738"/>
    <cellStyle name="60% - Ênfase5 2_05_Impactos_Demais PLs_2013_Dados CNJ de jul-12" xfId="739"/>
    <cellStyle name="60% - Ênfase5 3" xfId="740"/>
    <cellStyle name="60% - Ênfase5 3 2" xfId="741"/>
    <cellStyle name="60% - Ênfase5 3 2 2" xfId="742"/>
    <cellStyle name="60% - Ênfase5 3 3" xfId="743"/>
    <cellStyle name="60% - Ênfase5 3 4" xfId="744"/>
    <cellStyle name="60% - Ênfase5 3 5" xfId="745"/>
    <cellStyle name="60% - Ênfase5 3 6" xfId="746"/>
    <cellStyle name="60% - Ênfase5 3_TRT1" xfId="747"/>
    <cellStyle name="60% - Ênfase5 4" xfId="748"/>
    <cellStyle name="60% - Ênfase5 4 2" xfId="749"/>
    <cellStyle name="60% - Ênfase5 4 2 2" xfId="750"/>
    <cellStyle name="60% - Ênfase5 4 3" xfId="751"/>
    <cellStyle name="60% - Ênfase5 4 4" xfId="752"/>
    <cellStyle name="60% - Ênfase5 4 5" xfId="753"/>
    <cellStyle name="60% - Ênfase5 4 6" xfId="754"/>
    <cellStyle name="60% - Ênfase5 4_TRT1" xfId="755"/>
    <cellStyle name="60% - Ênfase6 2" xfId="756"/>
    <cellStyle name="60% - Ênfase6 2 2" xfId="757"/>
    <cellStyle name="60% - Ênfase6 2 2 2" xfId="758"/>
    <cellStyle name="60% - Ênfase6 2 2 2 2" xfId="759"/>
    <cellStyle name="60% - Ênfase6 2 2 3" xfId="760"/>
    <cellStyle name="60% - Ênfase6 2 2 4" xfId="761"/>
    <cellStyle name="60% - Ênfase6 2 2 5" xfId="762"/>
    <cellStyle name="60% - Ênfase6 2 2 6" xfId="763"/>
    <cellStyle name="60% - Ênfase6 2 2_TRT1" xfId="764"/>
    <cellStyle name="60% - Ênfase6 2 3" xfId="765"/>
    <cellStyle name="60% - Ênfase6 2 3 2" xfId="766"/>
    <cellStyle name="60% - Ênfase6 2 4" xfId="767"/>
    <cellStyle name="60% - Ênfase6 2 5" xfId="768"/>
    <cellStyle name="60% - Ênfase6 2 6" xfId="769"/>
    <cellStyle name="60% - Ênfase6 2 7" xfId="770"/>
    <cellStyle name="60% - Ênfase6 2_05_Impactos_Demais PLs_2013_Dados CNJ de jul-12" xfId="771"/>
    <cellStyle name="60% - Ênfase6 3" xfId="772"/>
    <cellStyle name="60% - Ênfase6 3 2" xfId="773"/>
    <cellStyle name="60% - Ênfase6 3 2 2" xfId="774"/>
    <cellStyle name="60% - Ênfase6 3 3" xfId="775"/>
    <cellStyle name="60% - Ênfase6 3 4" xfId="776"/>
    <cellStyle name="60% - Ênfase6 3 5" xfId="777"/>
    <cellStyle name="60% - Ênfase6 3 6" xfId="778"/>
    <cellStyle name="60% - Ênfase6 3_TRT1" xfId="779"/>
    <cellStyle name="60% - Ênfase6 4" xfId="780"/>
    <cellStyle name="60% - Ênfase6 4 2" xfId="781"/>
    <cellStyle name="60% - Ênfase6 4 2 2" xfId="782"/>
    <cellStyle name="60% - Ênfase6 4 3" xfId="783"/>
    <cellStyle name="60% - Ênfase6 4 4" xfId="784"/>
    <cellStyle name="60% - Ênfase6 4 5" xfId="785"/>
    <cellStyle name="60% - Ênfase6 4 6" xfId="786"/>
    <cellStyle name="60% - Ênfase6 4_TRT1" xfId="787"/>
    <cellStyle name="60% - Ênfase6 5" xfId="788"/>
    <cellStyle name="Accent 1 2" xfId="789"/>
    <cellStyle name="Accent 1 6" xfId="790"/>
    <cellStyle name="Accent 2 2" xfId="791"/>
    <cellStyle name="Accent 2 7" xfId="792"/>
    <cellStyle name="Accent 3 2" xfId="793"/>
    <cellStyle name="Accent 3 8" xfId="794"/>
    <cellStyle name="Accent 4" xfId="795"/>
    <cellStyle name="Accent 5" xfId="796"/>
    <cellStyle name="Accent1" xfId="797"/>
    <cellStyle name="Accent1 2" xfId="798"/>
    <cellStyle name="Accent1 2 2" xfId="799"/>
    <cellStyle name="Accent1 3" xfId="800"/>
    <cellStyle name="Accent1 4" xfId="801"/>
    <cellStyle name="Accent1 5" xfId="802"/>
    <cellStyle name="Accent1 6" xfId="803"/>
    <cellStyle name="Accent1_TRT1" xfId="804"/>
    <cellStyle name="Accent2" xfId="805"/>
    <cellStyle name="Accent2 2" xfId="806"/>
    <cellStyle name="Accent2 2 2" xfId="807"/>
    <cellStyle name="Accent2 3" xfId="808"/>
    <cellStyle name="Accent2 4" xfId="809"/>
    <cellStyle name="Accent2 5" xfId="810"/>
    <cellStyle name="Accent2 6" xfId="811"/>
    <cellStyle name="Accent2_TRT1" xfId="812"/>
    <cellStyle name="Accent3" xfId="813"/>
    <cellStyle name="Accent3 2" xfId="814"/>
    <cellStyle name="Accent3 2 2" xfId="815"/>
    <cellStyle name="Accent3 3" xfId="816"/>
    <cellStyle name="Accent3 4" xfId="817"/>
    <cellStyle name="Accent3 5" xfId="818"/>
    <cellStyle name="Accent3 6" xfId="819"/>
    <cellStyle name="Accent3_TRT1" xfId="820"/>
    <cellStyle name="Accent4" xfId="821"/>
    <cellStyle name="Accent4 2" xfId="822"/>
    <cellStyle name="Accent4 2 2" xfId="823"/>
    <cellStyle name="Accent4 3" xfId="824"/>
    <cellStyle name="Accent4 4" xfId="825"/>
    <cellStyle name="Accent4 5" xfId="826"/>
    <cellStyle name="Accent4 6" xfId="827"/>
    <cellStyle name="Accent4_TRT1" xfId="828"/>
    <cellStyle name="Accent5" xfId="829"/>
    <cellStyle name="Accent5 2" xfId="830"/>
    <cellStyle name="Accent5 2 2" xfId="831"/>
    <cellStyle name="Accent5 3" xfId="832"/>
    <cellStyle name="Accent5 4" xfId="833"/>
    <cellStyle name="Accent5 5" xfId="834"/>
    <cellStyle name="Accent5 6" xfId="835"/>
    <cellStyle name="Accent5_TRT1" xfId="836"/>
    <cellStyle name="Accent6" xfId="837"/>
    <cellStyle name="Accent6 2" xfId="838"/>
    <cellStyle name="Accent6 2 2" xfId="839"/>
    <cellStyle name="Accent6 3" xfId="840"/>
    <cellStyle name="Accent6 4" xfId="841"/>
    <cellStyle name="Accent6 5" xfId="842"/>
    <cellStyle name="Accent6 6" xfId="843"/>
    <cellStyle name="Accent6_TRT1" xfId="844"/>
    <cellStyle name="Accent_TRT15" xfId="845"/>
    <cellStyle name="b0let" xfId="846"/>
    <cellStyle name="b0let 2" xfId="847"/>
    <cellStyle name="b0let 2 2" xfId="848"/>
    <cellStyle name="b0let 3" xfId="849"/>
    <cellStyle name="b0let 4" xfId="850"/>
    <cellStyle name="b0let 5" xfId="851"/>
    <cellStyle name="b0let 6" xfId="852"/>
    <cellStyle name="b0let 7" xfId="853"/>
    <cellStyle name="b0let_TRT1" xfId="854"/>
    <cellStyle name="Bad 1" xfId="855"/>
    <cellStyle name="Bad 1 2" xfId="856"/>
    <cellStyle name="Bad 1 2 2" xfId="857"/>
    <cellStyle name="Bad 1 3" xfId="858"/>
    <cellStyle name="Bad 1 4" xfId="859"/>
    <cellStyle name="Bad 1_TRT1" xfId="860"/>
    <cellStyle name="Bad 2" xfId="861"/>
    <cellStyle name="Bad 3" xfId="862"/>
    <cellStyle name="Bad 4" xfId="863"/>
    <cellStyle name="Bad 5" xfId="864"/>
    <cellStyle name="Bad 6" xfId="865"/>
    <cellStyle name="Bad 9" xfId="866"/>
    <cellStyle name="Bad_TRT15" xfId="867"/>
    <cellStyle name="Bol-Data" xfId="868"/>
    <cellStyle name="Bol-Data 2" xfId="869"/>
    <cellStyle name="Bol-Data 2 2" xfId="870"/>
    <cellStyle name="Bol-Data 3" xfId="871"/>
    <cellStyle name="Bol-Data 4" xfId="872"/>
    <cellStyle name="Bol-Data 5" xfId="873"/>
    <cellStyle name="Bol-Data 6" xfId="874"/>
    <cellStyle name="Bol-Data_TRT14" xfId="875"/>
    <cellStyle name="bolet" xfId="876"/>
    <cellStyle name="bolet 2" xfId="877"/>
    <cellStyle name="bolet 2 2" xfId="878"/>
    <cellStyle name="bolet 3" xfId="879"/>
    <cellStyle name="bolet 4" xfId="880"/>
    <cellStyle name="bolet 5" xfId="881"/>
    <cellStyle name="bolet 6" xfId="882"/>
    <cellStyle name="bolet_TRT14" xfId="883"/>
    <cellStyle name="Boletim" xfId="884"/>
    <cellStyle name="Boletim 2" xfId="885"/>
    <cellStyle name="Boletim 2 2" xfId="886"/>
    <cellStyle name="Boletim 3" xfId="887"/>
    <cellStyle name="Boletim 4" xfId="888"/>
    <cellStyle name="Boletim 5" xfId="889"/>
    <cellStyle name="Boletim 6" xfId="890"/>
    <cellStyle name="Boletim_TRT14" xfId="891"/>
    <cellStyle name="Bom 2" xfId="892"/>
    <cellStyle name="Bom 2 2" xfId="893"/>
    <cellStyle name="Bom 2 2 2" xfId="894"/>
    <cellStyle name="Bom 2 2 2 2" xfId="895"/>
    <cellStyle name="Bom 2 2 3" xfId="896"/>
    <cellStyle name="Bom 2 2 4" xfId="897"/>
    <cellStyle name="Bom 2 2 5" xfId="898"/>
    <cellStyle name="Bom 2 2 6" xfId="899"/>
    <cellStyle name="Bom 2 2_TRT1" xfId="900"/>
    <cellStyle name="Bom 2 3" xfId="901"/>
    <cellStyle name="Bom 2 3 2" xfId="902"/>
    <cellStyle name="Bom 2 4" xfId="903"/>
    <cellStyle name="Bom 2 5" xfId="904"/>
    <cellStyle name="Bom 2 6" xfId="905"/>
    <cellStyle name="Bom 2 7" xfId="906"/>
    <cellStyle name="Bom 2_05_Impactos_Demais PLs_2013_Dados CNJ de jul-12" xfId="907"/>
    <cellStyle name="Bom 3" xfId="908"/>
    <cellStyle name="Bom 3 2" xfId="909"/>
    <cellStyle name="Bom 3 2 2" xfId="910"/>
    <cellStyle name="Bom 3 3" xfId="911"/>
    <cellStyle name="Bom 3 4" xfId="912"/>
    <cellStyle name="Bom 3 5" xfId="913"/>
    <cellStyle name="Bom 3 6" xfId="914"/>
    <cellStyle name="Bom 3_TRT1" xfId="915"/>
    <cellStyle name="Bom 4" xfId="916"/>
    <cellStyle name="Bom 4 2" xfId="917"/>
    <cellStyle name="Bom 4 2 2" xfId="918"/>
    <cellStyle name="Bom 4 3" xfId="919"/>
    <cellStyle name="Bom 4 4" xfId="920"/>
    <cellStyle name="Bom 4 5" xfId="921"/>
    <cellStyle name="Bom 4 6" xfId="922"/>
    <cellStyle name="Bom 4_TRT1" xfId="923"/>
    <cellStyle name="Cabeçalho 1" xfId="924"/>
    <cellStyle name="Cabeçalho 1 2" xfId="925"/>
    <cellStyle name="Cabeçalho 1 2 2" xfId="926"/>
    <cellStyle name="Cabeçalho 1 3" xfId="927"/>
    <cellStyle name="Cabeçalho 1 4" xfId="928"/>
    <cellStyle name="Cabeçalho 1 5" xfId="929"/>
    <cellStyle name="Cabeçalho 1 6" xfId="930"/>
    <cellStyle name="Cabeçalho 1_TRT1" xfId="931"/>
    <cellStyle name="Cabeçalho 2" xfId="932"/>
    <cellStyle name="Cabeçalho 2 2" xfId="933"/>
    <cellStyle name="Cabeçalho 2 2 2" xfId="934"/>
    <cellStyle name="Cabeçalho 2 3" xfId="935"/>
    <cellStyle name="Cabeçalho 2 4" xfId="936"/>
    <cellStyle name="Cabeçalho 2 5" xfId="937"/>
    <cellStyle name="Cabeçalho 2 6" xfId="938"/>
    <cellStyle name="Cabeçalho 2_TRT1" xfId="939"/>
    <cellStyle name="Cabe‡alho 1" xfId="940"/>
    <cellStyle name="Cabe‡alho 1 2" xfId="941"/>
    <cellStyle name="Cabe‡alho 1 2 2" xfId="942"/>
    <cellStyle name="Cabe‡alho 1 3" xfId="943"/>
    <cellStyle name="Cabe‡alho 1 4" xfId="944"/>
    <cellStyle name="Cabe‡alho 1 5" xfId="945"/>
    <cellStyle name="Cabe‡alho 1 6" xfId="946"/>
    <cellStyle name="Cabe‡alho 1_TRT1" xfId="947"/>
    <cellStyle name="Cabe‡alho 2" xfId="948"/>
    <cellStyle name="Cabe‡alho 2 2" xfId="949"/>
    <cellStyle name="Cabe‡alho 2 2 2" xfId="950"/>
    <cellStyle name="Cabe‡alho 2 3" xfId="951"/>
    <cellStyle name="Cabe‡alho 2 4" xfId="952"/>
    <cellStyle name="Cabe‡alho 2 5" xfId="953"/>
    <cellStyle name="Cabe‡alho 2 6" xfId="954"/>
    <cellStyle name="Cabe‡alho 2_TRT1" xfId="955"/>
    <cellStyle name="Calculation" xfId="956"/>
    <cellStyle name="Calculation 10" xfId="957"/>
    <cellStyle name="Calculation 11" xfId="958"/>
    <cellStyle name="Calculation 12" xfId="959"/>
    <cellStyle name="Calculation 13" xfId="960"/>
    <cellStyle name="Calculation 14" xfId="961"/>
    <cellStyle name="Calculation 15" xfId="962"/>
    <cellStyle name="Calculation 16" xfId="963"/>
    <cellStyle name="Calculation 17" xfId="964"/>
    <cellStyle name="Calculation 18" xfId="965"/>
    <cellStyle name="Calculation 19" xfId="966"/>
    <cellStyle name="Calculation 2" xfId="967"/>
    <cellStyle name="Calculation 2 2" xfId="968"/>
    <cellStyle name="Calculation 2 3" xfId="969"/>
    <cellStyle name="Calculation 2 4" xfId="970"/>
    <cellStyle name="Calculation 2 5" xfId="971"/>
    <cellStyle name="Calculation 2 6" xfId="972"/>
    <cellStyle name="Calculation 20" xfId="973"/>
    <cellStyle name="Calculation 21" xfId="974"/>
    <cellStyle name="Calculation 22" xfId="975"/>
    <cellStyle name="Calculation 23" xfId="976"/>
    <cellStyle name="Calculation 24" xfId="977"/>
    <cellStyle name="Calculation 25" xfId="978"/>
    <cellStyle name="Calculation 26" xfId="979"/>
    <cellStyle name="Calculation 27" xfId="980"/>
    <cellStyle name="Calculation 28" xfId="981"/>
    <cellStyle name="Calculation 29" xfId="982"/>
    <cellStyle name="Calculation 2_TRT3" xfId="983"/>
    <cellStyle name="Calculation 3" xfId="984"/>
    <cellStyle name="Calculation 3 2" xfId="985"/>
    <cellStyle name="Calculation 3 3" xfId="986"/>
    <cellStyle name="Calculation 30" xfId="987"/>
    <cellStyle name="Calculation 3_TRT3" xfId="988"/>
    <cellStyle name="Calculation 4" xfId="989"/>
    <cellStyle name="Calculation 5" xfId="990"/>
    <cellStyle name="Calculation 6" xfId="991"/>
    <cellStyle name="Calculation 7" xfId="992"/>
    <cellStyle name="Calculation 8" xfId="993"/>
    <cellStyle name="Calculation 9" xfId="994"/>
    <cellStyle name="Calculation_TRT1" xfId="995"/>
    <cellStyle name="Capítulo" xfId="996"/>
    <cellStyle name="Capítulo 2" xfId="997"/>
    <cellStyle name="Capítulo 2 2" xfId="998"/>
    <cellStyle name="Capítulo 3" xfId="999"/>
    <cellStyle name="Capítulo 4" xfId="1000"/>
    <cellStyle name="Capítulo 5" xfId="1001"/>
    <cellStyle name="Capítulo_TRT14" xfId="1002"/>
    <cellStyle name="Check Cell" xfId="1003"/>
    <cellStyle name="Check Cell 2" xfId="1004"/>
    <cellStyle name="Check Cell 2 2" xfId="1005"/>
    <cellStyle name="Check Cell 3" xfId="1006"/>
    <cellStyle name="Check Cell 4" xfId="1007"/>
    <cellStyle name="Check Cell 5" xfId="1008"/>
    <cellStyle name="Check Cell 6" xfId="1009"/>
    <cellStyle name="Check Cell 7" xfId="1010"/>
    <cellStyle name="Check Cell 8" xfId="1011"/>
    <cellStyle name="Check Cell_TRT1" xfId="1012"/>
    <cellStyle name="Comma" xfId="1013"/>
    <cellStyle name="Comma 10" xfId="1014"/>
    <cellStyle name="Comma 10 2" xfId="1015"/>
    <cellStyle name="Comma 11" xfId="1016"/>
    <cellStyle name="Comma 11 2" xfId="1017"/>
    <cellStyle name="Comma 12" xfId="1018"/>
    <cellStyle name="Comma 13" xfId="1019"/>
    <cellStyle name="Comma 14" xfId="1020"/>
    <cellStyle name="Comma 15" xfId="1021"/>
    <cellStyle name="Comma 16" xfId="1022"/>
    <cellStyle name="Comma 17" xfId="1023"/>
    <cellStyle name="Comma 18" xfId="1024"/>
    <cellStyle name="Comma 19" xfId="1025"/>
    <cellStyle name="Comma 2" xfId="1026"/>
    <cellStyle name="Comma 2 2" xfId="1027"/>
    <cellStyle name="Comma 2 2 2" xfId="1028"/>
    <cellStyle name="Comma 2 2 3" xfId="1029"/>
    <cellStyle name="Comma 2 3" xfId="1030"/>
    <cellStyle name="Comma 2 4" xfId="1031"/>
    <cellStyle name="Comma 2 5" xfId="1032"/>
    <cellStyle name="Comma 2 6" xfId="1033"/>
    <cellStyle name="Comma 2 7" xfId="1034"/>
    <cellStyle name="Comma 2 8" xfId="1035"/>
    <cellStyle name="Comma 20" xfId="1036"/>
    <cellStyle name="Comma 21" xfId="1037"/>
    <cellStyle name="Comma 22" xfId="1038"/>
    <cellStyle name="Comma 23" xfId="1039"/>
    <cellStyle name="Comma 24" xfId="1040"/>
    <cellStyle name="Comma 25" xfId="1041"/>
    <cellStyle name="Comma 2_TRT1" xfId="1042"/>
    <cellStyle name="Comma 3" xfId="1043"/>
    <cellStyle name="Comma 3 2" xfId="1044"/>
    <cellStyle name="Comma 3 2 2" xfId="1045"/>
    <cellStyle name="Comma 3 2 3" xfId="1046"/>
    <cellStyle name="Comma 3 3" xfId="1047"/>
    <cellStyle name="Comma 3 4" xfId="1048"/>
    <cellStyle name="Comma 3 5" xfId="1049"/>
    <cellStyle name="Comma 3 6" xfId="1050"/>
    <cellStyle name="Comma 3 7" xfId="1051"/>
    <cellStyle name="Comma 3 8" xfId="1052"/>
    <cellStyle name="Comma 3_TRT1" xfId="1053"/>
    <cellStyle name="Comma 4" xfId="1054"/>
    <cellStyle name="Comma 4 2" xfId="1055"/>
    <cellStyle name="Comma 5" xfId="1056"/>
    <cellStyle name="Comma 5 2" xfId="1057"/>
    <cellStyle name="Comma 6" xfId="1058"/>
    <cellStyle name="Comma 6 2" xfId="1059"/>
    <cellStyle name="Comma 7" xfId="1060"/>
    <cellStyle name="Comma 7 2" xfId="1061"/>
    <cellStyle name="Comma 8" xfId="1062"/>
    <cellStyle name="Comma 8 2" xfId="1063"/>
    <cellStyle name="Comma 9" xfId="1064"/>
    <cellStyle name="Comma 9 2" xfId="1065"/>
    <cellStyle name="Comma [0]_Auxiliar" xfId="1066"/>
    <cellStyle name="Comma0" xfId="1067"/>
    <cellStyle name="Comma0 2" xfId="1068"/>
    <cellStyle name="Comma0 2 2" xfId="1069"/>
    <cellStyle name="Comma0 3" xfId="1070"/>
    <cellStyle name="Comma0 4" xfId="1071"/>
    <cellStyle name="Comma0 5" xfId="1072"/>
    <cellStyle name="Comma0 6" xfId="1073"/>
    <cellStyle name="Comma0_TRT1" xfId="1074"/>
    <cellStyle name="Comma_Agenda" xfId="1075"/>
    <cellStyle name="Currency [0]_Auxiliar" xfId="1076"/>
    <cellStyle name="Currency0" xfId="1077"/>
    <cellStyle name="Currency0 2" xfId="1078"/>
    <cellStyle name="Currency0 2 2" xfId="1079"/>
    <cellStyle name="Currency0 3" xfId="1080"/>
    <cellStyle name="Currency0 4" xfId="1081"/>
    <cellStyle name="Currency0 5" xfId="1082"/>
    <cellStyle name="Currency0 6" xfId="1083"/>
    <cellStyle name="Currency0 7" xfId="1084"/>
    <cellStyle name="Currency0_TRT1" xfId="1085"/>
    <cellStyle name="Currency_Auxiliar" xfId="1086"/>
    <cellStyle name="Cálculo 2" xfId="1087"/>
    <cellStyle name="Cálculo 2 10" xfId="1088"/>
    <cellStyle name="Cálculo 2 11" xfId="1089"/>
    <cellStyle name="Cálculo 2 12" xfId="1090"/>
    <cellStyle name="Cálculo 2 13" xfId="1091"/>
    <cellStyle name="Cálculo 2 14" xfId="1092"/>
    <cellStyle name="Cálculo 2 15" xfId="1093"/>
    <cellStyle name="Cálculo 2 16" xfId="1094"/>
    <cellStyle name="Cálculo 2 17" xfId="1095"/>
    <cellStyle name="Cálculo 2 18" xfId="1096"/>
    <cellStyle name="Cálculo 2 19" xfId="1097"/>
    <cellStyle name="Cálculo 2 2" xfId="1098"/>
    <cellStyle name="Cálculo 2 2 10" xfId="1099"/>
    <cellStyle name="Cálculo 2 2 11" xfId="1100"/>
    <cellStyle name="Cálculo 2 2 12" xfId="1101"/>
    <cellStyle name="Cálculo 2 2 13" xfId="1102"/>
    <cellStyle name="Cálculo 2 2 14" xfId="1103"/>
    <cellStyle name="Cálculo 2 2 15" xfId="1104"/>
    <cellStyle name="Cálculo 2 2 16" xfId="1105"/>
    <cellStyle name="Cálculo 2 2 17" xfId="1106"/>
    <cellStyle name="Cálculo 2 2 18" xfId="1107"/>
    <cellStyle name="Cálculo 2 2 19" xfId="1108"/>
    <cellStyle name="Cálculo 2 2 2" xfId="1109"/>
    <cellStyle name="Cálculo 2 2 2 2" xfId="1110"/>
    <cellStyle name="Cálculo 2 2 2 3" xfId="1111"/>
    <cellStyle name="Cálculo 2 2 2 4" xfId="1112"/>
    <cellStyle name="Cálculo 2 2 2 5" xfId="1113"/>
    <cellStyle name="Cálculo 2 2 2 6" xfId="1114"/>
    <cellStyle name="Cálculo 2 2 20" xfId="1115"/>
    <cellStyle name="Cálculo 2 2 21" xfId="1116"/>
    <cellStyle name="Cálculo 2 2 22" xfId="1117"/>
    <cellStyle name="Cálculo 2 2 23" xfId="1118"/>
    <cellStyle name="Cálculo 2 2 24" xfId="1119"/>
    <cellStyle name="Cálculo 2 2 25" xfId="1120"/>
    <cellStyle name="Cálculo 2 2 26" xfId="1121"/>
    <cellStyle name="Cálculo 2 2 27" xfId="1122"/>
    <cellStyle name="Cálculo 2 2 28" xfId="1123"/>
    <cellStyle name="Cálculo 2 2 29" xfId="1124"/>
    <cellStyle name="Cálculo 2 2 2_TRT3" xfId="1125"/>
    <cellStyle name="Cálculo 2 2 3" xfId="1126"/>
    <cellStyle name="Cálculo 2 2 3 2" xfId="1127"/>
    <cellStyle name="Cálculo 2 2 3 3" xfId="1128"/>
    <cellStyle name="Cálculo 2 2 30" xfId="1129"/>
    <cellStyle name="Cálculo 2 2 3_TRT3" xfId="1130"/>
    <cellStyle name="Cálculo 2 2 4" xfId="1131"/>
    <cellStyle name="Cálculo 2 2 5" xfId="1132"/>
    <cellStyle name="Cálculo 2 2 6" xfId="1133"/>
    <cellStyle name="Cálculo 2 2 7" xfId="1134"/>
    <cellStyle name="Cálculo 2 2 8" xfId="1135"/>
    <cellStyle name="Cálculo 2 2 9" xfId="1136"/>
    <cellStyle name="Cálculo 2 20" xfId="1137"/>
    <cellStyle name="Cálculo 2 21" xfId="1138"/>
    <cellStyle name="Cálculo 2 22" xfId="1139"/>
    <cellStyle name="Cálculo 2 23" xfId="1140"/>
    <cellStyle name="Cálculo 2 24" xfId="1141"/>
    <cellStyle name="Cálculo 2 25" xfId="1142"/>
    <cellStyle name="Cálculo 2 26" xfId="1143"/>
    <cellStyle name="Cálculo 2 27" xfId="1144"/>
    <cellStyle name="Cálculo 2 28" xfId="1145"/>
    <cellStyle name="Cálculo 2 29" xfId="1146"/>
    <cellStyle name="Cálculo 2 2_TRT1" xfId="1147"/>
    <cellStyle name="Cálculo 2 3" xfId="1148"/>
    <cellStyle name="Cálculo 2 3 2" xfId="1149"/>
    <cellStyle name="Cálculo 2 3 3" xfId="1150"/>
    <cellStyle name="Cálculo 2 3 4" xfId="1151"/>
    <cellStyle name="Cálculo 2 3 5" xfId="1152"/>
    <cellStyle name="Cálculo 2 3 6" xfId="1153"/>
    <cellStyle name="Cálculo 2 30" xfId="1154"/>
    <cellStyle name="Cálculo 2 31" xfId="1155"/>
    <cellStyle name="Cálculo 2 3_TRT3" xfId="1156"/>
    <cellStyle name="Cálculo 2 4" xfId="1157"/>
    <cellStyle name="Cálculo 2 4 2" xfId="1158"/>
    <cellStyle name="Cálculo 2 4 3" xfId="1159"/>
    <cellStyle name="Cálculo 2 4_TRT3" xfId="1160"/>
    <cellStyle name="Cálculo 2 5" xfId="1161"/>
    <cellStyle name="Cálculo 2 6" xfId="1162"/>
    <cellStyle name="Cálculo 2 7" xfId="1163"/>
    <cellStyle name="Cálculo 2 8" xfId="1164"/>
    <cellStyle name="Cálculo 2 9" xfId="1165"/>
    <cellStyle name="Cálculo 2_05_Impactos_Demais PLs_2013_Dados CNJ de jul-12" xfId="1166"/>
    <cellStyle name="Cálculo 3" xfId="1167"/>
    <cellStyle name="Cálculo 3 10" xfId="1168"/>
    <cellStyle name="Cálculo 3 11" xfId="1169"/>
    <cellStyle name="Cálculo 3 12" xfId="1170"/>
    <cellStyle name="Cálculo 3 13" xfId="1171"/>
    <cellStyle name="Cálculo 3 14" xfId="1172"/>
    <cellStyle name="Cálculo 3 15" xfId="1173"/>
    <cellStyle name="Cálculo 3 16" xfId="1174"/>
    <cellStyle name="Cálculo 3 17" xfId="1175"/>
    <cellStyle name="Cálculo 3 18" xfId="1176"/>
    <cellStyle name="Cálculo 3 19" xfId="1177"/>
    <cellStyle name="Cálculo 3 2" xfId="1178"/>
    <cellStyle name="Cálculo 3 2 2" xfId="1179"/>
    <cellStyle name="Cálculo 3 2 3" xfId="1180"/>
    <cellStyle name="Cálculo 3 2 4" xfId="1181"/>
    <cellStyle name="Cálculo 3 2 5" xfId="1182"/>
    <cellStyle name="Cálculo 3 2 6" xfId="1183"/>
    <cellStyle name="Cálculo 3 20" xfId="1184"/>
    <cellStyle name="Cálculo 3 21" xfId="1185"/>
    <cellStyle name="Cálculo 3 22" xfId="1186"/>
    <cellStyle name="Cálculo 3 23" xfId="1187"/>
    <cellStyle name="Cálculo 3 24" xfId="1188"/>
    <cellStyle name="Cálculo 3 25" xfId="1189"/>
    <cellStyle name="Cálculo 3 26" xfId="1190"/>
    <cellStyle name="Cálculo 3 27" xfId="1191"/>
    <cellStyle name="Cálculo 3 28" xfId="1192"/>
    <cellStyle name="Cálculo 3 29" xfId="1193"/>
    <cellStyle name="Cálculo 3 2_TRT3" xfId="1194"/>
    <cellStyle name="Cálculo 3 3" xfId="1195"/>
    <cellStyle name="Cálculo 3 3 2" xfId="1196"/>
    <cellStyle name="Cálculo 3 3 3" xfId="1197"/>
    <cellStyle name="Cálculo 3 30" xfId="1198"/>
    <cellStyle name="Cálculo 3 3_TRT3" xfId="1199"/>
    <cellStyle name="Cálculo 3 4" xfId="1200"/>
    <cellStyle name="Cálculo 3 5" xfId="1201"/>
    <cellStyle name="Cálculo 3 6" xfId="1202"/>
    <cellStyle name="Cálculo 3 7" xfId="1203"/>
    <cellStyle name="Cálculo 3 8" xfId="1204"/>
    <cellStyle name="Cálculo 3 9" xfId="1205"/>
    <cellStyle name="Cálculo 3_TRT1" xfId="1206"/>
    <cellStyle name="Cálculo 4" xfId="1207"/>
    <cellStyle name="Cálculo 4 10" xfId="1208"/>
    <cellStyle name="Cálculo 4 11" xfId="1209"/>
    <cellStyle name="Cálculo 4 12" xfId="1210"/>
    <cellStyle name="Cálculo 4 13" xfId="1211"/>
    <cellStyle name="Cálculo 4 14" xfId="1212"/>
    <cellStyle name="Cálculo 4 15" xfId="1213"/>
    <cellStyle name="Cálculo 4 16" xfId="1214"/>
    <cellStyle name="Cálculo 4 17" xfId="1215"/>
    <cellStyle name="Cálculo 4 18" xfId="1216"/>
    <cellStyle name="Cálculo 4 19" xfId="1217"/>
    <cellStyle name="Cálculo 4 2" xfId="1218"/>
    <cellStyle name="Cálculo 4 2 2" xfId="1219"/>
    <cellStyle name="Cálculo 4 2 3" xfId="1220"/>
    <cellStyle name="Cálculo 4 2 4" xfId="1221"/>
    <cellStyle name="Cálculo 4 2 5" xfId="1222"/>
    <cellStyle name="Cálculo 4 2 6" xfId="1223"/>
    <cellStyle name="Cálculo 4 20" xfId="1224"/>
    <cellStyle name="Cálculo 4 21" xfId="1225"/>
    <cellStyle name="Cálculo 4 22" xfId="1226"/>
    <cellStyle name="Cálculo 4 23" xfId="1227"/>
    <cellStyle name="Cálculo 4 24" xfId="1228"/>
    <cellStyle name="Cálculo 4 25" xfId="1229"/>
    <cellStyle name="Cálculo 4 26" xfId="1230"/>
    <cellStyle name="Cálculo 4 27" xfId="1231"/>
    <cellStyle name="Cálculo 4 28" xfId="1232"/>
    <cellStyle name="Cálculo 4 29" xfId="1233"/>
    <cellStyle name="Cálculo 4 2_TRT3" xfId="1234"/>
    <cellStyle name="Cálculo 4 3" xfId="1235"/>
    <cellStyle name="Cálculo 4 3 2" xfId="1236"/>
    <cellStyle name="Cálculo 4 3 3" xfId="1237"/>
    <cellStyle name="Cálculo 4 30" xfId="1238"/>
    <cellStyle name="Cálculo 4 3_TRT3" xfId="1239"/>
    <cellStyle name="Cálculo 4 4" xfId="1240"/>
    <cellStyle name="Cálculo 4 5" xfId="1241"/>
    <cellStyle name="Cálculo 4 6" xfId="1242"/>
    <cellStyle name="Cálculo 4 7" xfId="1243"/>
    <cellStyle name="Cálculo 4 8" xfId="1244"/>
    <cellStyle name="Cálculo 4 9" xfId="1245"/>
    <cellStyle name="Cálculo 4_TRT1" xfId="1246"/>
    <cellStyle name="Cálculo 5" xfId="1247"/>
    <cellStyle name="Célula de Verificação 2" xfId="1248"/>
    <cellStyle name="Célula de Verificação 2 2" xfId="1249"/>
    <cellStyle name="Célula de Verificação 2 2 2" xfId="1250"/>
    <cellStyle name="Célula de Verificação 2 2 2 2" xfId="1251"/>
    <cellStyle name="Célula de Verificação 2 2 3" xfId="1252"/>
    <cellStyle name="Célula de Verificação 2 2 4" xfId="1253"/>
    <cellStyle name="Célula de Verificação 2 2 5" xfId="1254"/>
    <cellStyle name="Célula de Verificação 2 2 6" xfId="1255"/>
    <cellStyle name="Célula de Verificação 2 2 7" xfId="1256"/>
    <cellStyle name="Célula de Verificação 2 2 8" xfId="1257"/>
    <cellStyle name="Célula de Verificação 2 2_TRT1" xfId="1258"/>
    <cellStyle name="Célula de Verificação 2 3" xfId="1259"/>
    <cellStyle name="Célula de Verificação 2 3 2" xfId="1260"/>
    <cellStyle name="Célula de Verificação 2 4" xfId="1261"/>
    <cellStyle name="Célula de Verificação 2 5" xfId="1262"/>
    <cellStyle name="Célula de Verificação 2 6" xfId="1263"/>
    <cellStyle name="Célula de Verificação 2 7" xfId="1264"/>
    <cellStyle name="Célula de Verificação 2 8" xfId="1265"/>
    <cellStyle name="Célula de Verificação 2 9" xfId="1266"/>
    <cellStyle name="Célula de Verificação 2_05_Impactos_Demais PLs_2013_Dados CNJ de jul-12" xfId="1267"/>
    <cellStyle name="Célula de Verificação 3" xfId="1268"/>
    <cellStyle name="Célula de Verificação 3 2" xfId="1269"/>
    <cellStyle name="Célula de Verificação 3 2 2" xfId="1270"/>
    <cellStyle name="Célula de Verificação 3 3" xfId="1271"/>
    <cellStyle name="Célula de Verificação 3 4" xfId="1272"/>
    <cellStyle name="Célula de Verificação 3 5" xfId="1273"/>
    <cellStyle name="Célula de Verificação 3 6" xfId="1274"/>
    <cellStyle name="Célula de Verificação 3 7" xfId="1275"/>
    <cellStyle name="Célula de Verificação 3 8" xfId="1276"/>
    <cellStyle name="Célula de Verificação 3_TRT1" xfId="1277"/>
    <cellStyle name="Célula de Verificação 4" xfId="1278"/>
    <cellStyle name="Célula de Verificação 4 2" xfId="1279"/>
    <cellStyle name="Célula de Verificação 4 2 2" xfId="1280"/>
    <cellStyle name="Célula de Verificação 4 3" xfId="1281"/>
    <cellStyle name="Célula de Verificação 4 4" xfId="1282"/>
    <cellStyle name="Célula de Verificação 4 5" xfId="1283"/>
    <cellStyle name="Célula de Verificação 4 6" xfId="1284"/>
    <cellStyle name="Célula de Verificação 4 7" xfId="1285"/>
    <cellStyle name="Célula de Verificação 4 8" xfId="1286"/>
    <cellStyle name="Célula de Verificação 4_TRT1" xfId="1287"/>
    <cellStyle name="Célula de Verificação 5" xfId="1288"/>
    <cellStyle name="Célula Vinculada 2" xfId="1289"/>
    <cellStyle name="Célula Vinculada 2 2" xfId="1290"/>
    <cellStyle name="Célula Vinculada 2 2 2" xfId="1291"/>
    <cellStyle name="Célula Vinculada 2 2 2 2" xfId="1292"/>
    <cellStyle name="Célula Vinculada 2 2 3" xfId="1293"/>
    <cellStyle name="Célula Vinculada 2 2 4" xfId="1294"/>
    <cellStyle name="Célula Vinculada 2 2 5" xfId="1295"/>
    <cellStyle name="Célula Vinculada 2 2 6" xfId="1296"/>
    <cellStyle name="Célula Vinculada 2 2 7" xfId="1297"/>
    <cellStyle name="Célula Vinculada 2 2_TRT1" xfId="1298"/>
    <cellStyle name="Célula Vinculada 2 3" xfId="1299"/>
    <cellStyle name="Célula Vinculada 2 3 2" xfId="1300"/>
    <cellStyle name="Célula Vinculada 2 4" xfId="1301"/>
    <cellStyle name="Célula Vinculada 2 5" xfId="1302"/>
    <cellStyle name="Célula Vinculada 2 6" xfId="1303"/>
    <cellStyle name="Célula Vinculada 2 7" xfId="1304"/>
    <cellStyle name="Célula Vinculada 2 8" xfId="1305"/>
    <cellStyle name="Célula Vinculada 2_05_Impactos_Demais PLs_2013_Dados CNJ de jul-12" xfId="1306"/>
    <cellStyle name="Célula Vinculada 3" xfId="1307"/>
    <cellStyle name="Célula Vinculada 3 2" xfId="1308"/>
    <cellStyle name="Célula Vinculada 3 2 2" xfId="1309"/>
    <cellStyle name="Célula Vinculada 3 3" xfId="1310"/>
    <cellStyle name="Célula Vinculada 3 4" xfId="1311"/>
    <cellStyle name="Célula Vinculada 3 5" xfId="1312"/>
    <cellStyle name="Célula Vinculada 3 6" xfId="1313"/>
    <cellStyle name="Célula Vinculada 3 7" xfId="1314"/>
    <cellStyle name="Célula Vinculada 3_TRT1" xfId="1315"/>
    <cellStyle name="Célula Vinculada 4" xfId="1316"/>
    <cellStyle name="Célula Vinculada 4 2" xfId="1317"/>
    <cellStyle name="Célula Vinculada 4 2 2" xfId="1318"/>
    <cellStyle name="Célula Vinculada 4 3" xfId="1319"/>
    <cellStyle name="Célula Vinculada 4 4" xfId="1320"/>
    <cellStyle name="Célula Vinculada 4 5" xfId="1321"/>
    <cellStyle name="Célula Vinculada 4 6" xfId="1322"/>
    <cellStyle name="Célula Vinculada 4 7" xfId="1323"/>
    <cellStyle name="Célula Vinculada 4_TRT1" xfId="1324"/>
    <cellStyle name="Data" xfId="1325"/>
    <cellStyle name="Data 2" xfId="1326"/>
    <cellStyle name="Data 2 2" xfId="1327"/>
    <cellStyle name="Data 3" xfId="1328"/>
    <cellStyle name="Data 4" xfId="1329"/>
    <cellStyle name="Data 5" xfId="1330"/>
    <cellStyle name="Data 6" xfId="1331"/>
    <cellStyle name="Data_TRT1" xfId="1332"/>
    <cellStyle name="Date" xfId="1333"/>
    <cellStyle name="Date 2" xfId="1334"/>
    <cellStyle name="Date 2 2" xfId="1335"/>
    <cellStyle name="Date 3" xfId="1336"/>
    <cellStyle name="Date 4" xfId="1337"/>
    <cellStyle name="Date 5" xfId="1338"/>
    <cellStyle name="Date 6" xfId="1339"/>
    <cellStyle name="Date_TRT1" xfId="1340"/>
    <cellStyle name="Decimal 0, derecha" xfId="1341"/>
    <cellStyle name="Decimal 0, derecha 2" xfId="1342"/>
    <cellStyle name="Decimal 0, derecha 2 2" xfId="1343"/>
    <cellStyle name="Decimal 0, derecha 3" xfId="1344"/>
    <cellStyle name="Decimal 0, derecha 4" xfId="1345"/>
    <cellStyle name="Decimal 0, derecha 5" xfId="1346"/>
    <cellStyle name="Decimal 0, derecha_TRT1" xfId="1347"/>
    <cellStyle name="Decimal 2, derecha" xfId="1348"/>
    <cellStyle name="Decimal 2, derecha 2" xfId="1349"/>
    <cellStyle name="Decimal 2, derecha 2 2" xfId="1350"/>
    <cellStyle name="Decimal 2, derecha 3" xfId="1351"/>
    <cellStyle name="Decimal 2, derecha 4" xfId="1352"/>
    <cellStyle name="Decimal 2, derecha 5" xfId="1353"/>
    <cellStyle name="Decimal 2, derecha_TRT1" xfId="1354"/>
    <cellStyle name="Entrada 2" xfId="1355"/>
    <cellStyle name="Entrada 2 10" xfId="1356"/>
    <cellStyle name="Entrada 2 11" xfId="1357"/>
    <cellStyle name="Entrada 2 12" xfId="1358"/>
    <cellStyle name="Entrada 2 13" xfId="1359"/>
    <cellStyle name="Entrada 2 14" xfId="1360"/>
    <cellStyle name="Entrada 2 15" xfId="1361"/>
    <cellStyle name="Entrada 2 16" xfId="1362"/>
    <cellStyle name="Entrada 2 17" xfId="1363"/>
    <cellStyle name="Entrada 2 18" xfId="1364"/>
    <cellStyle name="Entrada 2 19" xfId="1365"/>
    <cellStyle name="Entrada 2 2" xfId="1366"/>
    <cellStyle name="Entrada 2 2 10" xfId="1367"/>
    <cellStyle name="Entrada 2 2 11" xfId="1368"/>
    <cellStyle name="Entrada 2 2 12" xfId="1369"/>
    <cellStyle name="Entrada 2 2 13" xfId="1370"/>
    <cellStyle name="Entrada 2 2 14" xfId="1371"/>
    <cellStyle name="Entrada 2 2 15" xfId="1372"/>
    <cellStyle name="Entrada 2 2 16" xfId="1373"/>
    <cellStyle name="Entrada 2 2 17" xfId="1374"/>
    <cellStyle name="Entrada 2 2 18" xfId="1375"/>
    <cellStyle name="Entrada 2 2 19" xfId="1376"/>
    <cellStyle name="Entrada 2 2 2" xfId="1377"/>
    <cellStyle name="Entrada 2 2 2 2" xfId="1378"/>
    <cellStyle name="Entrada 2 2 2 3" xfId="1379"/>
    <cellStyle name="Entrada 2 2 2 4" xfId="1380"/>
    <cellStyle name="Entrada 2 2 2 5" xfId="1381"/>
    <cellStyle name="Entrada 2 2 2 6" xfId="1382"/>
    <cellStyle name="Entrada 2 2 20" xfId="1383"/>
    <cellStyle name="Entrada 2 2 21" xfId="1384"/>
    <cellStyle name="Entrada 2 2 22" xfId="1385"/>
    <cellStyle name="Entrada 2 2 23" xfId="1386"/>
    <cellStyle name="Entrada 2 2 24" xfId="1387"/>
    <cellStyle name="Entrada 2 2 25" xfId="1388"/>
    <cellStyle name="Entrada 2 2 26" xfId="1389"/>
    <cellStyle name="Entrada 2 2 27" xfId="1390"/>
    <cellStyle name="Entrada 2 2 28" xfId="1391"/>
    <cellStyle name="Entrada 2 2 29" xfId="1392"/>
    <cellStyle name="Entrada 2 2 2_TRT3" xfId="1393"/>
    <cellStyle name="Entrada 2 2 3" xfId="1394"/>
    <cellStyle name="Entrada 2 2 3 2" xfId="1395"/>
    <cellStyle name="Entrada 2 2 3 3" xfId="1396"/>
    <cellStyle name="Entrada 2 2 30" xfId="1397"/>
    <cellStyle name="Entrada 2 2 31" xfId="1398"/>
    <cellStyle name="Entrada 2 2 32" xfId="1399"/>
    <cellStyle name="Entrada 2 2 33" xfId="1400"/>
    <cellStyle name="Entrada 2 2 34" xfId="1401"/>
    <cellStyle name="Entrada 2 2 35" xfId="1402"/>
    <cellStyle name="Entrada 2 2 36" xfId="1403"/>
    <cellStyle name="Entrada 2 2 3_TRT3" xfId="1404"/>
    <cellStyle name="Entrada 2 2 4" xfId="1405"/>
    <cellStyle name="Entrada 2 2 5" xfId="1406"/>
    <cellStyle name="Entrada 2 2 6" xfId="1407"/>
    <cellStyle name="Entrada 2 2 7" xfId="1408"/>
    <cellStyle name="Entrada 2 2 8" xfId="1409"/>
    <cellStyle name="Entrada 2 2 9" xfId="1410"/>
    <cellStyle name="Entrada 2 20" xfId="1411"/>
    <cellStyle name="Entrada 2 21" xfId="1412"/>
    <cellStyle name="Entrada 2 22" xfId="1413"/>
    <cellStyle name="Entrada 2 23" xfId="1414"/>
    <cellStyle name="Entrada 2 24" xfId="1415"/>
    <cellStyle name="Entrada 2 25" xfId="1416"/>
    <cellStyle name="Entrada 2 26" xfId="1417"/>
    <cellStyle name="Entrada 2 27" xfId="1418"/>
    <cellStyle name="Entrada 2 28" xfId="1419"/>
    <cellStyle name="Entrada 2 29" xfId="1420"/>
    <cellStyle name="Entrada 2 2_TRT1" xfId="1421"/>
    <cellStyle name="Entrada 2 3" xfId="1422"/>
    <cellStyle name="Entrada 2 3 2" xfId="1423"/>
    <cellStyle name="Entrada 2 3 3" xfId="1424"/>
    <cellStyle name="Entrada 2 3 4" xfId="1425"/>
    <cellStyle name="Entrada 2 3 5" xfId="1426"/>
    <cellStyle name="Entrada 2 3 6" xfId="1427"/>
    <cellStyle name="Entrada 2 30" xfId="1428"/>
    <cellStyle name="Entrada 2 31" xfId="1429"/>
    <cellStyle name="Entrada 2 32" xfId="1430"/>
    <cellStyle name="Entrada 2 33" xfId="1431"/>
    <cellStyle name="Entrada 2 34" xfId="1432"/>
    <cellStyle name="Entrada 2 35" xfId="1433"/>
    <cellStyle name="Entrada 2 36" xfId="1434"/>
    <cellStyle name="Entrada 2 37" xfId="1435"/>
    <cellStyle name="Entrada 2 3_TRT3" xfId="1436"/>
    <cellStyle name="Entrada 2 4" xfId="1437"/>
    <cellStyle name="Entrada 2 4 2" xfId="1438"/>
    <cellStyle name="Entrada 2 4 3" xfId="1439"/>
    <cellStyle name="Entrada 2 4_TRT3" xfId="1440"/>
    <cellStyle name="Entrada 2 5" xfId="1441"/>
    <cellStyle name="Entrada 2 6" xfId="1442"/>
    <cellStyle name="Entrada 2 7" xfId="1443"/>
    <cellStyle name="Entrada 2 8" xfId="1444"/>
    <cellStyle name="Entrada 2 9" xfId="1445"/>
    <cellStyle name="Entrada 2_00_ANEXO V 2015 - VERSÃO INICIAL PLOA_2015" xfId="1446"/>
    <cellStyle name="Entrada 3" xfId="1447"/>
    <cellStyle name="Entrada 3 10" xfId="1448"/>
    <cellStyle name="Entrada 3 11" xfId="1449"/>
    <cellStyle name="Entrada 3 12" xfId="1450"/>
    <cellStyle name="Entrada 3 13" xfId="1451"/>
    <cellStyle name="Entrada 3 14" xfId="1452"/>
    <cellStyle name="Entrada 3 15" xfId="1453"/>
    <cellStyle name="Entrada 3 16" xfId="1454"/>
    <cellStyle name="Entrada 3 17" xfId="1455"/>
    <cellStyle name="Entrada 3 18" xfId="1456"/>
    <cellStyle name="Entrada 3 19" xfId="1457"/>
    <cellStyle name="Entrada 3 2" xfId="1458"/>
    <cellStyle name="Entrada 3 2 2" xfId="1459"/>
    <cellStyle name="Entrada 3 2 3" xfId="1460"/>
    <cellStyle name="Entrada 3 2 4" xfId="1461"/>
    <cellStyle name="Entrada 3 2 5" xfId="1462"/>
    <cellStyle name="Entrada 3 2 6" xfId="1463"/>
    <cellStyle name="Entrada 3 20" xfId="1464"/>
    <cellStyle name="Entrada 3 21" xfId="1465"/>
    <cellStyle name="Entrada 3 22" xfId="1466"/>
    <cellStyle name="Entrada 3 23" xfId="1467"/>
    <cellStyle name="Entrada 3 24" xfId="1468"/>
    <cellStyle name="Entrada 3 25" xfId="1469"/>
    <cellStyle name="Entrada 3 26" xfId="1470"/>
    <cellStyle name="Entrada 3 27" xfId="1471"/>
    <cellStyle name="Entrada 3 28" xfId="1472"/>
    <cellStyle name="Entrada 3 29" xfId="1473"/>
    <cellStyle name="Entrada 3 2_TRT3" xfId="1474"/>
    <cellStyle name="Entrada 3 3" xfId="1475"/>
    <cellStyle name="Entrada 3 3 2" xfId="1476"/>
    <cellStyle name="Entrada 3 3 3" xfId="1477"/>
    <cellStyle name="Entrada 3 30" xfId="1478"/>
    <cellStyle name="Entrada 3 31" xfId="1479"/>
    <cellStyle name="Entrada 3 32" xfId="1480"/>
    <cellStyle name="Entrada 3 33" xfId="1481"/>
    <cellStyle name="Entrada 3 34" xfId="1482"/>
    <cellStyle name="Entrada 3 35" xfId="1483"/>
    <cellStyle name="Entrada 3 36" xfId="1484"/>
    <cellStyle name="Entrada 3 3_TRT3" xfId="1485"/>
    <cellStyle name="Entrada 3 4" xfId="1486"/>
    <cellStyle name="Entrada 3 5" xfId="1487"/>
    <cellStyle name="Entrada 3 6" xfId="1488"/>
    <cellStyle name="Entrada 3 7" xfId="1489"/>
    <cellStyle name="Entrada 3 8" xfId="1490"/>
    <cellStyle name="Entrada 3 9" xfId="1491"/>
    <cellStyle name="Entrada 3_TRT1" xfId="1492"/>
    <cellStyle name="Entrada 4" xfId="1493"/>
    <cellStyle name="Entrada 4 10" xfId="1494"/>
    <cellStyle name="Entrada 4 11" xfId="1495"/>
    <cellStyle name="Entrada 4 12" xfId="1496"/>
    <cellStyle name="Entrada 4 13" xfId="1497"/>
    <cellStyle name="Entrada 4 14" xfId="1498"/>
    <cellStyle name="Entrada 4 15" xfId="1499"/>
    <cellStyle name="Entrada 4 16" xfId="1500"/>
    <cellStyle name="Entrada 4 17" xfId="1501"/>
    <cellStyle name="Entrada 4 18" xfId="1502"/>
    <cellStyle name="Entrada 4 19" xfId="1503"/>
    <cellStyle name="Entrada 4 2" xfId="1504"/>
    <cellStyle name="Entrada 4 2 2" xfId="1505"/>
    <cellStyle name="Entrada 4 2 3" xfId="1506"/>
    <cellStyle name="Entrada 4 2 4" xfId="1507"/>
    <cellStyle name="Entrada 4 2 5" xfId="1508"/>
    <cellStyle name="Entrada 4 2 6" xfId="1509"/>
    <cellStyle name="Entrada 4 20" xfId="1510"/>
    <cellStyle name="Entrada 4 21" xfId="1511"/>
    <cellStyle name="Entrada 4 22" xfId="1512"/>
    <cellStyle name="Entrada 4 23" xfId="1513"/>
    <cellStyle name="Entrada 4 24" xfId="1514"/>
    <cellStyle name="Entrada 4 25" xfId="1515"/>
    <cellStyle name="Entrada 4 26" xfId="1516"/>
    <cellStyle name="Entrada 4 27" xfId="1517"/>
    <cellStyle name="Entrada 4 28" xfId="1518"/>
    <cellStyle name="Entrada 4 29" xfId="1519"/>
    <cellStyle name="Entrada 4 2_TRT3" xfId="1520"/>
    <cellStyle name="Entrada 4 3" xfId="1521"/>
    <cellStyle name="Entrada 4 3 2" xfId="1522"/>
    <cellStyle name="Entrada 4 3 3" xfId="1523"/>
    <cellStyle name="Entrada 4 30" xfId="1524"/>
    <cellStyle name="Entrada 4 3_TRT3" xfId="1525"/>
    <cellStyle name="Entrada 4 4" xfId="1526"/>
    <cellStyle name="Entrada 4 5" xfId="1527"/>
    <cellStyle name="Entrada 4 6" xfId="1528"/>
    <cellStyle name="Entrada 4 7" xfId="1529"/>
    <cellStyle name="Entrada 4 8" xfId="1530"/>
    <cellStyle name="Entrada 4 9" xfId="1531"/>
    <cellStyle name="Entrada 4_TRT1" xfId="1532"/>
    <cellStyle name="Entrada 5" xfId="1533"/>
    <cellStyle name="Error 10" xfId="1534"/>
    <cellStyle name="Error 2" xfId="1535"/>
    <cellStyle name="Euro" xfId="1536"/>
    <cellStyle name="Euro 10" xfId="1537"/>
    <cellStyle name="Euro 11" xfId="1538"/>
    <cellStyle name="Euro 12" xfId="1539"/>
    <cellStyle name="Euro 2" xfId="1540"/>
    <cellStyle name="Euro 2 2" xfId="1541"/>
    <cellStyle name="Euro 2 2 2" xfId="1542"/>
    <cellStyle name="Euro 2 2 3" xfId="1543"/>
    <cellStyle name="Euro 2 3" xfId="1544"/>
    <cellStyle name="Euro 2 4" xfId="1545"/>
    <cellStyle name="Euro 2 5" xfId="1546"/>
    <cellStyle name="Euro 2 6" xfId="1547"/>
    <cellStyle name="Euro 2_TRT1" xfId="1548"/>
    <cellStyle name="Euro 3" xfId="1549"/>
    <cellStyle name="Euro 3 2" xfId="1550"/>
    <cellStyle name="Euro 3 3" xfId="1551"/>
    <cellStyle name="Euro 4" xfId="1552"/>
    <cellStyle name="Euro 5" xfId="1553"/>
    <cellStyle name="Euro 6" xfId="1554"/>
    <cellStyle name="Euro 7" xfId="1555"/>
    <cellStyle name="Euro 8" xfId="0"/>
    <cellStyle name="Euro 9" xfId="0"/>
    <cellStyle name="Euro_00_ANEXO V 2015 - VERSÃO INICIAL PLOA_2015" xfId="0"/>
    <cellStyle name="Explanatory Text" xfId="0"/>
    <cellStyle name="Explanatory Text 2" xfId="0"/>
    <cellStyle name="Explanatory Text 2 2" xfId="0"/>
    <cellStyle name="Explanatory Text 3" xfId="0"/>
    <cellStyle name="Explanatory Text 4" xfId="0"/>
    <cellStyle name="Explanatory Text 5" xfId="0"/>
    <cellStyle name="Explanatory Text 6" xfId="0"/>
    <cellStyle name="Explanatory Text_TRT1" xfId="0"/>
    <cellStyle name="Fim" xfId="0"/>
    <cellStyle name="Fim 2" xfId="0"/>
    <cellStyle name="Fim 2 2" xfId="0"/>
    <cellStyle name="Fim 3" xfId="0"/>
    <cellStyle name="Fim 4" xfId="0"/>
    <cellStyle name="Fim 5" xfId="0"/>
    <cellStyle name="Fim 6" xfId="0"/>
    <cellStyle name="Fim 7" xfId="0"/>
    <cellStyle name="Fim_TRT1" xfId="0"/>
    <cellStyle name="Fixed" xfId="0"/>
    <cellStyle name="Fixed 2" xfId="0"/>
    <cellStyle name="Fixed 2 2" xfId="0"/>
    <cellStyle name="Fixed 3" xfId="0"/>
    <cellStyle name="Fixed 4" xfId="0"/>
    <cellStyle name="Fixed 5" xfId="0"/>
    <cellStyle name="Fixed 6" xfId="0"/>
    <cellStyle name="Fixed_TRT1" xfId="0"/>
    <cellStyle name="Fixo" xfId="0"/>
    <cellStyle name="Fixo 2" xfId="0"/>
    <cellStyle name="Fixo 2 2" xfId="0"/>
    <cellStyle name="Fixo 3" xfId="0"/>
    <cellStyle name="Fixo 4" xfId="0"/>
    <cellStyle name="Fixo 5" xfId="0"/>
    <cellStyle name="Fixo 6" xfId="0"/>
    <cellStyle name="Fixo_TRT1" xfId="0"/>
    <cellStyle name="Fonte" xfId="0"/>
    <cellStyle name="Fonte 2" xfId="0"/>
    <cellStyle name="Fonte 2 2" xfId="0"/>
    <cellStyle name="Fonte 3" xfId="0"/>
    <cellStyle name="Fonte 4" xfId="0"/>
    <cellStyle name="Fonte 5" xfId="0"/>
    <cellStyle name="Fonte_TRT14" xfId="0"/>
    <cellStyle name="Footnote 11" xfId="0"/>
    <cellStyle name="Footnote 2" xfId="0"/>
    <cellStyle name="Good 1" xfId="0"/>
    <cellStyle name="Good 12" xfId="0"/>
    <cellStyle name="Good 2" xfId="0"/>
    <cellStyle name="Good 2 2" xfId="0"/>
    <cellStyle name="Good 2 2 2" xfId="0"/>
    <cellStyle name="Good 2 3" xfId="0"/>
    <cellStyle name="Good 2_TRT1" xfId="0"/>
    <cellStyle name="Good 3" xfId="0"/>
    <cellStyle name="Good 4" xfId="0"/>
    <cellStyle name="Good 5" xfId="0"/>
    <cellStyle name="Good 6" xfId="0"/>
    <cellStyle name="Good_TRT15" xfId="0"/>
    <cellStyle name="Heading" xfId="0"/>
    <cellStyle name="Heading 1 1" xfId="0"/>
    <cellStyle name="Heading 1 14" xfId="0"/>
    <cellStyle name="Heading 1 2" xfId="0"/>
    <cellStyle name="Heading 1 3" xfId="0"/>
    <cellStyle name="Heading 1 3 2" xfId="0"/>
    <cellStyle name="Heading 1 3 2 2" xfId="0"/>
    <cellStyle name="Heading 1 3 3" xfId="0"/>
    <cellStyle name="Heading 1 3 4" xfId="0"/>
    <cellStyle name="Heading 1 3_TRT1" xfId="0"/>
    <cellStyle name="Heading 1 4" xfId="0"/>
    <cellStyle name="Heading 1 5" xfId="0"/>
    <cellStyle name="Heading 1 6" xfId="0"/>
    <cellStyle name="Heading 1 7" xfId="0"/>
    <cellStyle name="Heading 1 8" xfId="0"/>
    <cellStyle name="Heading 13" xfId="0"/>
    <cellStyle name="Heading 1_TRT15" xfId="0"/>
    <cellStyle name="Heading 2 1" xfId="0"/>
    <cellStyle name="Heading 2 15" xfId="0"/>
    <cellStyle name="Heading 2 2" xfId="0"/>
    <cellStyle name="Heading 2 3" xfId="0"/>
    <cellStyle name="Heading 2 4" xfId="0"/>
    <cellStyle name="Heading 2 4 2" xfId="0"/>
    <cellStyle name="Heading 2 4 2 2" xfId="0"/>
    <cellStyle name="Heading 2 4 3" xfId="0"/>
    <cellStyle name="Heading 2 4 4" xfId="0"/>
    <cellStyle name="Heading 2 4_TRT1" xfId="0"/>
    <cellStyle name="Heading 2 5" xfId="0"/>
    <cellStyle name="Heading 2 6" xfId="0"/>
    <cellStyle name="Heading 2 7" xfId="0"/>
    <cellStyle name="Heading 2_TRT15" xfId="0"/>
    <cellStyle name="Heading 3" xfId="0"/>
    <cellStyle name="Heading 3 2" xfId="0"/>
    <cellStyle name="Heading 3 2 2" xfId="0"/>
    <cellStyle name="Heading 3 3" xfId="0"/>
    <cellStyle name="Heading 3 4" xfId="0"/>
    <cellStyle name="Heading 3 5" xfId="0"/>
    <cellStyle name="Heading 3 6" xfId="0"/>
    <cellStyle name="Heading 3 7" xfId="0"/>
    <cellStyle name="Heading 3_TRT1" xfId="0"/>
    <cellStyle name="Heading 4" xfId="0"/>
    <cellStyle name="Heading 4 2" xfId="0"/>
    <cellStyle name="Heading 4 2 2" xfId="0"/>
    <cellStyle name="Heading 4 3" xfId="0"/>
    <cellStyle name="Heading 4 4" xfId="0"/>
    <cellStyle name="Heading 4 5" xfId="0"/>
    <cellStyle name="Heading 4 6" xfId="0"/>
    <cellStyle name="Heading 4_TRT1" xfId="0"/>
    <cellStyle name="Heading 5" xfId="0"/>
    <cellStyle name="Heading 6" xfId="0"/>
    <cellStyle name="Heading 7" xfId="0"/>
    <cellStyle name="Heading 8" xfId="0"/>
    <cellStyle name="Heading 9" xfId="0"/>
    <cellStyle name="Título 1" xfId="0"/>
    <cellStyle name="Heading1 1" xfId="0"/>
    <cellStyle name="Heading1 2" xfId="0"/>
    <cellStyle name="Heading1 3" xfId="0"/>
    <cellStyle name="Heading_TRT15" xfId="0"/>
    <cellStyle name="Hyperlink 16" xfId="0"/>
    <cellStyle name="Hyperlink 2" xfId="0"/>
    <cellStyle name="Incorreto 2" xfId="0"/>
    <cellStyle name="Incorreto 2 2" xfId="0"/>
    <cellStyle name="Incorreto 2 2 2" xfId="0"/>
    <cellStyle name="Incorreto 2 2 2 2" xfId="0"/>
    <cellStyle name="Incorreto 2 2 3" xfId="0"/>
    <cellStyle name="Incorreto 2 2 4" xfId="0"/>
    <cellStyle name="Incorreto 2 2 5" xfId="0"/>
    <cellStyle name="Incorreto 2 2 6" xfId="0"/>
    <cellStyle name="Incorreto 2 2_TRT1" xfId="0"/>
    <cellStyle name="Incorreto 2 3" xfId="0"/>
    <cellStyle name="Incorreto 2 3 2" xfId="0"/>
    <cellStyle name="Incorreto 2 4" xfId="0"/>
    <cellStyle name="Incorreto 2 5" xfId="0"/>
    <cellStyle name="Incorreto 2 6" xfId="0"/>
    <cellStyle name="Incorreto 2 7" xfId="0"/>
    <cellStyle name="Incorreto 2_05_Impactos_Demais PLs_2013_Dados CNJ de jul-12" xfId="0"/>
    <cellStyle name="Incorreto 3" xfId="0"/>
    <cellStyle name="Incorreto 3 2" xfId="0"/>
    <cellStyle name="Incorreto 3 2 2" xfId="0"/>
    <cellStyle name="Incorreto 3 3" xfId="0"/>
    <cellStyle name="Incorreto 3 4" xfId="0"/>
    <cellStyle name="Incorreto 3 5" xfId="0"/>
    <cellStyle name="Incorreto 3 6" xfId="0"/>
    <cellStyle name="Incorreto 3_TRT1" xfId="0"/>
    <cellStyle name="Incorreto 4" xfId="0"/>
    <cellStyle name="Incorreto 4 2" xfId="0"/>
    <cellStyle name="Incorreto 4 2 2" xfId="0"/>
    <cellStyle name="Incorreto 4 3" xfId="0"/>
    <cellStyle name="Incorreto 4 4" xfId="0"/>
    <cellStyle name="Incorreto 4 5" xfId="0"/>
    <cellStyle name="Incorreto 4 6" xfId="0"/>
    <cellStyle name="Incorreto 4_TRT1" xfId="0"/>
    <cellStyle name="Indefinido" xfId="0"/>
    <cellStyle name="Indefinido 2" xfId="0"/>
    <cellStyle name="Indefinido 2 2" xfId="0"/>
    <cellStyle name="Indefinido 3" xfId="0"/>
    <cellStyle name="Indefinido 4" xfId="0"/>
    <cellStyle name="Indefinido 5" xfId="0"/>
    <cellStyle name="Indefinido_TRT1" xfId="0"/>
    <cellStyle name="Input" xfId="0"/>
    <cellStyle name="Input 10" xfId="0"/>
    <cellStyle name="Input 11" xfId="0"/>
    <cellStyle name="Input 12" xfId="0"/>
    <cellStyle name="Input 13" xfId="0"/>
    <cellStyle name="Input 14" xfId="0"/>
    <cellStyle name="Input 15" xfId="0"/>
    <cellStyle name="Input 16" xfId="0"/>
    <cellStyle name="Input 17" xfId="0"/>
    <cellStyle name="Input 18" xfId="0"/>
    <cellStyle name="Input 19" xfId="0"/>
    <cellStyle name="Input 2" xfId="0"/>
    <cellStyle name="Input 2 2" xfId="0"/>
    <cellStyle name="Input 2 3" xfId="0"/>
    <cellStyle name="Input 2 4" xfId="0"/>
    <cellStyle name="Input 2 5" xfId="0"/>
    <cellStyle name="Input 2 6" xfId="0"/>
    <cellStyle name="Input 20" xfId="0"/>
    <cellStyle name="Input 21" xfId="0"/>
    <cellStyle name="Input 22" xfId="0"/>
    <cellStyle name="Input 23" xfId="0"/>
    <cellStyle name="Input 24" xfId="0"/>
    <cellStyle name="Input 25" xfId="0"/>
    <cellStyle name="Input 26" xfId="0"/>
    <cellStyle name="Input 27" xfId="0"/>
    <cellStyle name="Input 28" xfId="0"/>
    <cellStyle name="Input 29" xfId="0"/>
    <cellStyle name="Input 2_TRT3" xfId="0"/>
    <cellStyle name="Input 3" xfId="0"/>
    <cellStyle name="Input 3 2" xfId="0"/>
    <cellStyle name="Input 3 3" xfId="0"/>
    <cellStyle name="Input 30" xfId="0"/>
    <cellStyle name="Input 31" xfId="0"/>
    <cellStyle name="Input 32" xfId="0"/>
    <cellStyle name="Input 33" xfId="0"/>
    <cellStyle name="Input 34" xfId="0"/>
    <cellStyle name="Input 35" xfId="0"/>
    <cellStyle name="Input 36" xfId="0"/>
    <cellStyle name="Input 3_TRT3" xfId="0"/>
    <cellStyle name="Input 4" xfId="0"/>
    <cellStyle name="Input 5" xfId="0"/>
    <cellStyle name="Input 6" xfId="0"/>
    <cellStyle name="Input 7" xfId="0"/>
    <cellStyle name="Input 8" xfId="0"/>
    <cellStyle name="Input 9" xfId="0"/>
    <cellStyle name="Input_TRT1" xfId="0"/>
    <cellStyle name="Jr_Normal" xfId="0"/>
    <cellStyle name="Leg_It_1" xfId="0"/>
    <cellStyle name="Linea horizontal" xfId="0"/>
    <cellStyle name="Linea horizontal 2" xfId="0"/>
    <cellStyle name="Linea horizontal 2 2" xfId="0"/>
    <cellStyle name="Linea horizontal 3" xfId="0"/>
    <cellStyle name="Linea horizontal 4" xfId="0"/>
    <cellStyle name="Linea horizontal 5" xfId="0"/>
    <cellStyle name="Linea horizontal_TRT1" xfId="0"/>
    <cellStyle name="Linked Cell" xfId="0"/>
    <cellStyle name="Linked Cell 2" xfId="0"/>
    <cellStyle name="Linked Cell 2 2" xfId="0"/>
    <cellStyle name="Linked Cell 3" xfId="0"/>
    <cellStyle name="Linked Cell 4" xfId="0"/>
    <cellStyle name="Linked Cell 5" xfId="0"/>
    <cellStyle name="Linked Cell 6" xfId="0"/>
    <cellStyle name="Linked Cell 7" xfId="0"/>
    <cellStyle name="Linked Cell_TRT1" xfId="0"/>
    <cellStyle name="Millares_deuhist99" xfId="0"/>
    <cellStyle name="Moeda 2" xfId="0"/>
    <cellStyle name="Moeda 2 2" xfId="0"/>
    <cellStyle name="Moeda 2 2 2" xfId="0"/>
    <cellStyle name="Moeda 2 2 3" xfId="0"/>
    <cellStyle name="Moeda 2 3" xfId="0"/>
    <cellStyle name="Moeda 2 4" xfId="0"/>
    <cellStyle name="Moeda 2 5" xfId="0"/>
    <cellStyle name="Moeda 2 6" xfId="0"/>
    <cellStyle name="Moeda 2 7" xfId="0"/>
    <cellStyle name="Moeda 2 8" xfId="0"/>
    <cellStyle name="Moeda 2_TRT1" xfId="0"/>
    <cellStyle name="Moeda0" xfId="0"/>
    <cellStyle name="Moeda0 2" xfId="0"/>
    <cellStyle name="Moeda0 2 2" xfId="0"/>
    <cellStyle name="Moeda0 3" xfId="0"/>
    <cellStyle name="Moeda0 4" xfId="0"/>
    <cellStyle name="Moeda0 5" xfId="0"/>
    <cellStyle name="Moeda0 6" xfId="0"/>
    <cellStyle name="Moeda0 7" xfId="0"/>
    <cellStyle name="Moeda0_TRT1" xfId="0"/>
    <cellStyle name="Neutra 2" xfId="0"/>
    <cellStyle name="Neutra 2 2" xfId="0"/>
    <cellStyle name="Neutra 2 2 2" xfId="0"/>
    <cellStyle name="Neutra 2 2 2 2" xfId="0"/>
    <cellStyle name="Neutra 2 2 3" xfId="0"/>
    <cellStyle name="Neutra 2 2 4" xfId="0"/>
    <cellStyle name="Neutra 2 2 5" xfId="0"/>
    <cellStyle name="Neutra 2 2 6" xfId="0"/>
    <cellStyle name="Neutra 2 2_TRT1" xfId="0"/>
    <cellStyle name="Neutra 2 3" xfId="0"/>
    <cellStyle name="Neutra 2 3 2" xfId="0"/>
    <cellStyle name="Neutra 2 4" xfId="0"/>
    <cellStyle name="Neutra 2 5" xfId="0"/>
    <cellStyle name="Neutra 2 6" xfId="0"/>
    <cellStyle name="Neutra 2 7" xfId="0"/>
    <cellStyle name="Neutra 2_05_Impactos_Demais PLs_2013_Dados CNJ de jul-12" xfId="0"/>
    <cellStyle name="Neutra 3" xfId="0"/>
    <cellStyle name="Neutra 3 2" xfId="0"/>
    <cellStyle name="Neutra 3 2 2" xfId="0"/>
    <cellStyle name="Neutra 3 3" xfId="0"/>
    <cellStyle name="Neutra 3 4" xfId="0"/>
    <cellStyle name="Neutra 3 5" xfId="0"/>
    <cellStyle name="Neutra 3 6" xfId="0"/>
    <cellStyle name="Neutra 3_TRT1" xfId="0"/>
    <cellStyle name="Neutra 4" xfId="0"/>
    <cellStyle name="Neutra 4 2" xfId="0"/>
    <cellStyle name="Neutra 4 2 2" xfId="0"/>
    <cellStyle name="Neutra 4 3" xfId="0"/>
    <cellStyle name="Neutra 4 4" xfId="0"/>
    <cellStyle name="Neutra 4 5" xfId="0"/>
    <cellStyle name="Neutra 4 6" xfId="0"/>
    <cellStyle name="Neutra 4_TRT1" xfId="0"/>
    <cellStyle name="Neutral 1" xfId="0"/>
    <cellStyle name="Neutral 17" xfId="0"/>
    <cellStyle name="Neutral 2" xfId="0"/>
    <cellStyle name="Neutral 3" xfId="0"/>
    <cellStyle name="Neutral 4" xfId="0"/>
    <cellStyle name="Neutral 5" xfId="0"/>
    <cellStyle name="Neutral 5 2" xfId="0"/>
    <cellStyle name="Neutral 5 2 2" xfId="0"/>
    <cellStyle name="Neutral 5 3" xfId="0"/>
    <cellStyle name="Neutral 5_TRT1" xfId="0"/>
    <cellStyle name="Neutral 6" xfId="0"/>
    <cellStyle name="Neutral 7" xfId="0"/>
    <cellStyle name="Neutral_TRT15" xfId="0"/>
    <cellStyle name="Normal 10" xfId="0"/>
    <cellStyle name="Normal 10 2" xfId="0"/>
    <cellStyle name="Normal 10 2 2" xfId="0"/>
    <cellStyle name="Normal 10 2 3" xfId="0"/>
    <cellStyle name="Normal 10 3" xfId="0"/>
    <cellStyle name="Normal 10 4" xfId="0"/>
    <cellStyle name="Normal 10 5" xfId="0"/>
    <cellStyle name="Normal 100" xfId="0"/>
    <cellStyle name="Normal 101" xfId="0"/>
    <cellStyle name="Normal 102" xfId="0"/>
    <cellStyle name="Normal 103" xfId="0"/>
    <cellStyle name="Normal 104" xfId="0"/>
    <cellStyle name="Normal 105" xfId="0"/>
    <cellStyle name="Normal 106" xfId="0"/>
    <cellStyle name="Normal 107" xfId="0"/>
    <cellStyle name="Normal 108" xfId="0"/>
    <cellStyle name="Normal 109" xfId="0"/>
    <cellStyle name="Normal 10_TRT1" xfId="0"/>
    <cellStyle name="Normal 11" xfId="0"/>
    <cellStyle name="Normal 11 2" xfId="0"/>
    <cellStyle name="Normal 11 2 2" xfId="0"/>
    <cellStyle name="Normal 11 2 3" xfId="0"/>
    <cellStyle name="Normal 11 3" xfId="0"/>
    <cellStyle name="Normal 11 4" xfId="0"/>
    <cellStyle name="Normal 11 5" xfId="0"/>
    <cellStyle name="Normal 11_TRT1" xfId="0"/>
    <cellStyle name="Normal 12" xfId="0"/>
    <cellStyle name="Normal 12 2" xfId="0"/>
    <cellStyle name="Normal 12 2 2" xfId="0"/>
    <cellStyle name="Normal 12 2 3" xfId="0"/>
    <cellStyle name="Normal 12 3" xfId="0"/>
    <cellStyle name="Normal 12 4" xfId="0"/>
    <cellStyle name="Normal 12 5" xfId="0"/>
    <cellStyle name="Normal 12_TRT1" xfId="0"/>
    <cellStyle name="Normal 13" xfId="0"/>
    <cellStyle name="Normal 13 2" xfId="0"/>
    <cellStyle name="Normal 13 2 2" xfId="0"/>
    <cellStyle name="Normal 13 2 3" xfId="0"/>
    <cellStyle name="Normal 13 3" xfId="0"/>
    <cellStyle name="Normal 13 4" xfId="0"/>
    <cellStyle name="Normal 13 5" xfId="0"/>
    <cellStyle name="Normal 13_TRT1" xfId="0"/>
    <cellStyle name="Normal 14" xfId="0"/>
    <cellStyle name="Normal 14 2" xfId="0"/>
    <cellStyle name="Normal 14 2 2" xfId="0"/>
    <cellStyle name="Normal 14 2 3" xfId="0"/>
    <cellStyle name="Normal 14 2_TRT8" xfId="0"/>
    <cellStyle name="Normal 14 3" xfId="0"/>
    <cellStyle name="Normal 14 4" xfId="0"/>
    <cellStyle name="Normal 14 5" xfId="0"/>
    <cellStyle name="Normal 14 6" xfId="0"/>
    <cellStyle name="Normal 14_Anexo IV h" xfId="0"/>
    <cellStyle name="Normal 15" xfId="0"/>
    <cellStyle name="Normal 15 10" xfId="0"/>
    <cellStyle name="Normal 15 11" xfId="0"/>
    <cellStyle name="Normal 15 12" xfId="0"/>
    <cellStyle name="Normal 15 13" xfId="0"/>
    <cellStyle name="Normal 15 14" xfId="0"/>
    <cellStyle name="Normal 15 15" xfId="0"/>
    <cellStyle name="Normal 15 16" xfId="0"/>
    <cellStyle name="Normal 15 17" xfId="0"/>
    <cellStyle name="Normal 15 18" xfId="0"/>
    <cellStyle name="Normal 15 19" xfId="0"/>
    <cellStyle name="Normal 15 2" xfId="0"/>
    <cellStyle name="Normal 15 2 2" xfId="0"/>
    <cellStyle name="Normal 15 20" xfId="0"/>
    <cellStyle name="Normal 15 21" xfId="0"/>
    <cellStyle name="Normal 15 22" xfId="0"/>
    <cellStyle name="Normal 15 23" xfId="0"/>
    <cellStyle name="Normal 15 24" xfId="0"/>
    <cellStyle name="Normal 15 25" xfId="0"/>
    <cellStyle name="Normal 15 26" xfId="0"/>
    <cellStyle name="Normal 15 27" xfId="0"/>
    <cellStyle name="Normal 15 28" xfId="0"/>
    <cellStyle name="Normal 15 29" xfId="0"/>
    <cellStyle name="Normal 15 3" xfId="0"/>
    <cellStyle name="Normal 15 30" xfId="0"/>
    <cellStyle name="Normal 15 31" xfId="0"/>
    <cellStyle name="Normal 15 32" xfId="0"/>
    <cellStyle name="Normal 15 33" xfId="0"/>
    <cellStyle name="Normal 15 34" xfId="0"/>
    <cellStyle name="Normal 15 35" xfId="0"/>
    <cellStyle name="Normal 15 36" xfId="0"/>
    <cellStyle name="Normal 15 37" xfId="0"/>
    <cellStyle name="Normal 15 38" xfId="0"/>
    <cellStyle name="Normal 15 4" xfId="0"/>
    <cellStyle name="Normal 15 5" xfId="0"/>
    <cellStyle name="Normal 15 6" xfId="0"/>
    <cellStyle name="Normal 15 7" xfId="0"/>
    <cellStyle name="Normal 15 8" xfId="0"/>
    <cellStyle name="Normal 15 9" xfId="0"/>
    <cellStyle name="Normal 15_TRT10" xfId="0"/>
    <cellStyle name="Normal 16" xfId="0"/>
    <cellStyle name="Normal 16 10" xfId="0"/>
    <cellStyle name="Normal 16 2" xfId="0"/>
    <cellStyle name="Normal 16 2 2" xfId="0"/>
    <cellStyle name="Normal 16 2 3" xfId="0"/>
    <cellStyle name="Normal 16 2_TRT3" xfId="0"/>
    <cellStyle name="Normal 16 3" xfId="0"/>
    <cellStyle name="Normal 16 4" xfId="0"/>
    <cellStyle name="Normal 16 5" xfId="0"/>
    <cellStyle name="Normal 16 6" xfId="0"/>
    <cellStyle name="Normal 16 7" xfId="0"/>
    <cellStyle name="Normal 16 8" xfId="0"/>
    <cellStyle name="Normal 16 9" xfId="0"/>
    <cellStyle name="Normal 16_TRT10" xfId="0"/>
    <cellStyle name="Normal 17" xfId="0"/>
    <cellStyle name="Normal 17 2" xfId="0"/>
    <cellStyle name="Normal 17 3" xfId="0"/>
    <cellStyle name="Normal 17 4" xfId="0"/>
    <cellStyle name="Normal 17 5" xfId="0"/>
    <cellStyle name="Normal 17 6" xfId="0"/>
    <cellStyle name="Normal 17_TRT3" xfId="0"/>
    <cellStyle name="Normal 18" xfId="0"/>
    <cellStyle name="Normal 18 2" xfId="0"/>
    <cellStyle name="Normal 18 3" xfId="0"/>
    <cellStyle name="Normal 19" xfId="0"/>
    <cellStyle name="Normal 19 2" xfId="0"/>
    <cellStyle name="Normal 19 3" xfId="0"/>
    <cellStyle name="Normal 2" xfId="0"/>
    <cellStyle name="Normal 2 10" xfId="0"/>
    <cellStyle name="Normal 2 10 2" xfId="0"/>
    <cellStyle name="Normal 2 11" xfId="0"/>
    <cellStyle name="Normal 2 12" xfId="0"/>
    <cellStyle name="Normal 2 13" xfId="0"/>
    <cellStyle name="Normal 2 14" xfId="0"/>
    <cellStyle name="Normal 2 15" xfId="0"/>
    <cellStyle name="Normal 2 16" xfId="0"/>
    <cellStyle name="Normal 2 17" xfId="0"/>
    <cellStyle name="Normal 2 18" xfId="0"/>
    <cellStyle name="Normal 2 19" xfId="0"/>
    <cellStyle name="Normal 2 2" xfId="0"/>
    <cellStyle name="Normal 2 2 2" xfId="0"/>
    <cellStyle name="Normal 2 2 2 2" xfId="0"/>
    <cellStyle name="Normal 2 2 2 3" xfId="0"/>
    <cellStyle name="Normal 2 2 3" xfId="0"/>
    <cellStyle name="Normal 2 2 4" xfId="0"/>
    <cellStyle name="Normal 2 2 5" xfId="0"/>
    <cellStyle name="Normal 2 20" xfId="0"/>
    <cellStyle name="Normal 2 21" xfId="0"/>
    <cellStyle name="Normal 2 22" xfId="0"/>
    <cellStyle name="Normal 2 23" xfId="0"/>
    <cellStyle name="Normal 2 24" xfId="0"/>
    <cellStyle name="Normal 2 25" xfId="0"/>
    <cellStyle name="Normal 2 26" xfId="0"/>
    <cellStyle name="Normal 2 27" xfId="0"/>
    <cellStyle name="Normal 2 28" xfId="0"/>
    <cellStyle name="Normal 2 29" xfId="0"/>
    <cellStyle name="Normal 2 2_TRT1" xfId="0"/>
    <cellStyle name="Normal 2 3" xfId="0"/>
    <cellStyle name="Normal 2 3 2" xfId="0"/>
    <cellStyle name="Normal 2 3 2 2" xfId="0"/>
    <cellStyle name="Normal 2 3 2 2 2" xfId="0"/>
    <cellStyle name="Normal 2 3 2 3" xfId="0"/>
    <cellStyle name="Normal 2 3 2 4" xfId="0"/>
    <cellStyle name="Normal 2 3 2 5" xfId="0"/>
    <cellStyle name="Normal 2 3 2_TRT14" xfId="0"/>
    <cellStyle name="Normal 2 3 3" xfId="0"/>
    <cellStyle name="Normal 2 3 3 2" xfId="0"/>
    <cellStyle name="Normal 2 3 3 3" xfId="0"/>
    <cellStyle name="Normal 2 3 4" xfId="0"/>
    <cellStyle name="Normal 2 3 5" xfId="0"/>
    <cellStyle name="Normal 2 30" xfId="0"/>
    <cellStyle name="Normal 2 31" xfId="0"/>
    <cellStyle name="Normal 2 32" xfId="0"/>
    <cellStyle name="Normal 2 33" xfId="0"/>
    <cellStyle name="Normal 2 34" xfId="0"/>
    <cellStyle name="Normal 2 35" xfId="0"/>
    <cellStyle name="Normal 2 36" xfId="0"/>
    <cellStyle name="Normal 2 37" xfId="0"/>
    <cellStyle name="Normal 2 38" xfId="0"/>
    <cellStyle name="Normal 2 39" xfId="0"/>
    <cellStyle name="Normal 2 3_00_Decisão Anexo V 2015_MEMORIAL_Oficial SOF" xfId="0"/>
    <cellStyle name="Normal 2 4" xfId="0"/>
    <cellStyle name="Normal 2 4 2" xfId="0"/>
    <cellStyle name="Normal 2 4 2 2" xfId="0"/>
    <cellStyle name="Normal 2 4 2 3" xfId="0"/>
    <cellStyle name="Normal 2 4 3" xfId="0"/>
    <cellStyle name="Normal 2 4 4" xfId="0"/>
    <cellStyle name="Normal 2 4 5" xfId="0"/>
    <cellStyle name="Normal 2 40" xfId="0"/>
    <cellStyle name="Normal 2 41" xfId="0"/>
    <cellStyle name="Normal 2 42" xfId="0"/>
    <cellStyle name="Normal 2 43" xfId="0"/>
    <cellStyle name="Normal 2 44" xfId="0"/>
    <cellStyle name="Normal 2 45" xfId="0"/>
    <cellStyle name="Normal 2 46" xfId="0"/>
    <cellStyle name="Normal 2 47" xfId="0"/>
    <cellStyle name="Normal 2 48" xfId="0"/>
    <cellStyle name="Normal 2 49" xfId="0"/>
    <cellStyle name="Normal 2 4_TRT1" xfId="0"/>
    <cellStyle name="Normal 2 5" xfId="0"/>
    <cellStyle name="Normal 2 5 2" xfId="0"/>
    <cellStyle name="Normal 2 5 2 2" xfId="0"/>
    <cellStyle name="Normal 2 5 2 3" xfId="0"/>
    <cellStyle name="Normal 2 5 3" xfId="0"/>
    <cellStyle name="Normal 2 5 4" xfId="0"/>
    <cellStyle name="Normal 2 5 5" xfId="0"/>
    <cellStyle name="Normal 2 50" xfId="0"/>
    <cellStyle name="Normal 2 51" xfId="0"/>
    <cellStyle name="Normal 2 52" xfId="0"/>
    <cellStyle name="Normal 2 53" xfId="0"/>
    <cellStyle name="Normal 2 54" xfId="0"/>
    <cellStyle name="Normal 2 55" xfId="0"/>
    <cellStyle name="Normal 2 56" xfId="0"/>
    <cellStyle name="Normal 2 57" xfId="0"/>
    <cellStyle name="Normal 2 58" xfId="0"/>
    <cellStyle name="Normal 2 59" xfId="0"/>
    <cellStyle name="Normal 2 5_TRT1" xfId="0"/>
    <cellStyle name="Normal 2 6" xfId="0"/>
    <cellStyle name="Normal 2 6 2" xfId="0"/>
    <cellStyle name="Normal 2 6 2 2" xfId="0"/>
    <cellStyle name="Normal 2 6 2 3" xfId="0"/>
    <cellStyle name="Normal 2 6 3" xfId="0"/>
    <cellStyle name="Normal 2 6 4" xfId="0"/>
    <cellStyle name="Normal 2 6 5" xfId="0"/>
    <cellStyle name="Normal 2 60" xfId="0"/>
    <cellStyle name="Normal 2 61" xfId="0"/>
    <cellStyle name="Normal 2 62" xfId="0"/>
    <cellStyle name="Normal 2 63" xfId="0"/>
    <cellStyle name="Normal 2 64" xfId="0"/>
    <cellStyle name="Normal 2 65" xfId="0"/>
    <cellStyle name="Normal 2 66" xfId="0"/>
    <cellStyle name="Normal 2 67" xfId="0"/>
    <cellStyle name="Normal 2 68" xfId="0"/>
    <cellStyle name="Normal 2 69" xfId="0"/>
    <cellStyle name="Normal 2 6_TRT1" xfId="0"/>
    <cellStyle name="Normal 2 7" xfId="0"/>
    <cellStyle name="Normal 2 7 2" xfId="0"/>
    <cellStyle name="Normal 2 7 2 2" xfId="0"/>
    <cellStyle name="Normal 2 7 2 3" xfId="0"/>
    <cellStyle name="Normal 2 7 3" xfId="0"/>
    <cellStyle name="Normal 2 7 4" xfId="0"/>
    <cellStyle name="Normal 2 7 5" xfId="0"/>
    <cellStyle name="Normal 2 70" xfId="0"/>
    <cellStyle name="Normal 2 71" xfId="0"/>
    <cellStyle name="Normal 2 72" xfId="0"/>
    <cellStyle name="Normal 2 73" xfId="0"/>
    <cellStyle name="Normal 2 74" xfId="0"/>
    <cellStyle name="Normal 2 75" xfId="0"/>
    <cellStyle name="Normal 2 76" xfId="0"/>
    <cellStyle name="Normal 2 77" xfId="0"/>
    <cellStyle name="Normal 2 78" xfId="0"/>
    <cellStyle name="Normal 2 79" xfId="0"/>
    <cellStyle name="Normal 2 7_TRT1" xfId="0"/>
    <cellStyle name="Normal 2 8" xfId="0"/>
    <cellStyle name="Normal 2 8 2" xfId="0"/>
    <cellStyle name="Normal 2 8 3" xfId="0"/>
    <cellStyle name="Normal 2 80" xfId="0"/>
    <cellStyle name="Normal 2 81" xfId="0"/>
    <cellStyle name="Normal 2 82" xfId="0"/>
    <cellStyle name="Normal 2 83" xfId="0"/>
    <cellStyle name="Normal 2 84" xfId="0"/>
    <cellStyle name="Normal 2 85" xfId="0"/>
    <cellStyle name="Normal 2 86" xfId="0"/>
    <cellStyle name="Normal 2 87" xfId="0"/>
    <cellStyle name="Normal 2 88" xfId="0"/>
    <cellStyle name="Normal 2 89" xfId="0"/>
    <cellStyle name="Normal 2 9" xfId="0"/>
    <cellStyle name="Normal 2 9 2" xfId="0"/>
    <cellStyle name="Normal 2 90" xfId="0"/>
    <cellStyle name="Normal 2 91" xfId="0"/>
    <cellStyle name="Normal 20" xfId="0"/>
    <cellStyle name="Normal 20 10" xfId="0"/>
    <cellStyle name="Normal 20 11" xfId="0"/>
    <cellStyle name="Normal 20 12" xfId="0"/>
    <cellStyle name="Normal 20 13" xfId="0"/>
    <cellStyle name="Normal 20 14" xfId="0"/>
    <cellStyle name="Normal 20 15" xfId="0"/>
    <cellStyle name="Normal 20 16" xfId="0"/>
    <cellStyle name="Normal 20 17" xfId="0"/>
    <cellStyle name="Normal 20 18" xfId="0"/>
    <cellStyle name="Normal 20 19" xfId="0"/>
    <cellStyle name="Normal 20 2" xfId="0"/>
    <cellStyle name="Normal 20 2 2" xfId="0"/>
    <cellStyle name="Normal 20 20" xfId="0"/>
    <cellStyle name="Normal 20 21" xfId="0"/>
    <cellStyle name="Normal 20 22" xfId="0"/>
    <cellStyle name="Normal 20 23" xfId="0"/>
    <cellStyle name="Normal 20 24" xfId="0"/>
    <cellStyle name="Normal 20 25" xfId="0"/>
    <cellStyle name="Normal 20 26" xfId="0"/>
    <cellStyle name="Normal 20 27" xfId="0"/>
    <cellStyle name="Normal 20 28" xfId="0"/>
    <cellStyle name="Normal 20 29" xfId="0"/>
    <cellStyle name="Normal 20 3" xfId="0"/>
    <cellStyle name="Normal 20 30" xfId="0"/>
    <cellStyle name="Normal 20 31" xfId="0"/>
    <cellStyle name="Normal 20 32" xfId="0"/>
    <cellStyle name="Normal 20 33" xfId="0"/>
    <cellStyle name="Normal 20 34" xfId="0"/>
    <cellStyle name="Normal 20 35" xfId="0"/>
    <cellStyle name="Normal 20 36" xfId="0"/>
    <cellStyle name="Normal 20 4" xfId="0"/>
    <cellStyle name="Normal 20 5" xfId="0"/>
    <cellStyle name="Normal 20 6" xfId="0"/>
    <cellStyle name="Normal 20 7" xfId="0"/>
    <cellStyle name="Normal 20 8" xfId="0"/>
    <cellStyle name="Normal 20 9" xfId="0"/>
    <cellStyle name="Normal 20_TRT10" xfId="0"/>
    <cellStyle name="Normal 21" xfId="0"/>
    <cellStyle name="Normal 21 2" xfId="0"/>
    <cellStyle name="Normal 21 3" xfId="0"/>
    <cellStyle name="Normal 22" xfId="0"/>
    <cellStyle name="Normal 23" xfId="0"/>
    <cellStyle name="Normal 24" xfId="0"/>
    <cellStyle name="Normal 25" xfId="0"/>
    <cellStyle name="Normal 26" xfId="0"/>
    <cellStyle name="Normal 27" xfId="0"/>
    <cellStyle name="Normal 28" xfId="0"/>
    <cellStyle name="Normal 29" xfId="0"/>
    <cellStyle name="Normal 2_00_Decisão Anexo V 2015_MEMORIAL_Oficial SOF" xfId="0"/>
    <cellStyle name="Normal 3" xfId="0"/>
    <cellStyle name="Normal 3 2" xfId="0"/>
    <cellStyle name="Normal 3 2 2" xfId="0"/>
    <cellStyle name="Normal 3 2 2 2" xfId="0"/>
    <cellStyle name="Normal 3 2 3" xfId="0"/>
    <cellStyle name="Normal 3 2 4" xfId="0"/>
    <cellStyle name="Normal 3 2 5" xfId="0"/>
    <cellStyle name="Normal 3 2 6" xfId="0"/>
    <cellStyle name="Normal 3 2 7" xfId="0"/>
    <cellStyle name="Normal 3 2_TRT1" xfId="0"/>
    <cellStyle name="Normal 3 3" xfId="0"/>
    <cellStyle name="Normal 3 3 2" xfId="0"/>
    <cellStyle name="Normal 3 3 3" xfId="0"/>
    <cellStyle name="Normal 3 4" xfId="0"/>
    <cellStyle name="Normal 3 5" xfId="0"/>
    <cellStyle name="Normal 3 6" xfId="0"/>
    <cellStyle name="Normal 3 7" xfId="0"/>
    <cellStyle name="Normal 3 8" xfId="0"/>
    <cellStyle name="Normal 30" xfId="0"/>
    <cellStyle name="Normal 31" xfId="0"/>
    <cellStyle name="Normal 32" xfId="0"/>
    <cellStyle name="Normal 33" xfId="0"/>
    <cellStyle name="Normal 34" xfId="0"/>
    <cellStyle name="Normal 35" xfId="0"/>
    <cellStyle name="Normal 36" xfId="0"/>
    <cellStyle name="Normal 37" xfId="0"/>
    <cellStyle name="Normal 38" xfId="0"/>
    <cellStyle name="Normal 39" xfId="0"/>
    <cellStyle name="Normal 3_05_Impactos_Demais PLs_2013_Dados CNJ de jul-12" xfId="0"/>
    <cellStyle name="Normal 4" xfId="0"/>
    <cellStyle name="Normal 4 2" xfId="0"/>
    <cellStyle name="Normal 4 2 2" xfId="0"/>
    <cellStyle name="Normal 4 2 3" xfId="0"/>
    <cellStyle name="Normal 4 3" xfId="0"/>
    <cellStyle name="Normal 4 4" xfId="0"/>
    <cellStyle name="Normal 4 5" xfId="0"/>
    <cellStyle name="Normal 40" xfId="0"/>
    <cellStyle name="Normal 41" xfId="0"/>
    <cellStyle name="Normal 42" xfId="0"/>
    <cellStyle name="Normal 43" xfId="0"/>
    <cellStyle name="Normal 44" xfId="0"/>
    <cellStyle name="Normal 45" xfId="0"/>
    <cellStyle name="Normal 46" xfId="0"/>
    <cellStyle name="Normal 47" xfId="0"/>
    <cellStyle name="Normal 48" xfId="0"/>
    <cellStyle name="Normal 49" xfId="0"/>
    <cellStyle name="Normal 4_TRT1" xfId="0"/>
    <cellStyle name="Normal 5" xfId="0"/>
    <cellStyle name="Normal 5 2" xfId="0"/>
    <cellStyle name="Normal 5 2 2" xfId="0"/>
    <cellStyle name="Normal 5 2 3" xfId="0"/>
    <cellStyle name="Normal 5 3" xfId="0"/>
    <cellStyle name="Normal 5 4" xfId="0"/>
    <cellStyle name="Normal 5 5" xfId="0"/>
    <cellStyle name="Normal 50" xfId="0"/>
    <cellStyle name="Normal 51" xfId="0"/>
    <cellStyle name="Normal 52" xfId="0"/>
    <cellStyle name="Normal 53" xfId="0"/>
    <cellStyle name="Normal 54" xfId="0"/>
    <cellStyle name="Normal 55" xfId="0"/>
    <cellStyle name="Normal 56" xfId="0"/>
    <cellStyle name="Normal 57" xfId="0"/>
    <cellStyle name="Normal 58" xfId="0"/>
    <cellStyle name="Normal 59" xfId="0"/>
    <cellStyle name="Normal 5_TRT1" xfId="0"/>
    <cellStyle name="Normal 6" xfId="0"/>
    <cellStyle name="Normal 6 2" xfId="0"/>
    <cellStyle name="Normal 6 2 2" xfId="0"/>
    <cellStyle name="Normal 6 3" xfId="0"/>
    <cellStyle name="Normal 6 4" xfId="0"/>
    <cellStyle name="Normal 6 5" xfId="0"/>
    <cellStyle name="Normal 60" xfId="0"/>
    <cellStyle name="Normal 61" xfId="0"/>
    <cellStyle name="Normal 62" xfId="0"/>
    <cellStyle name="Normal 63" xfId="0"/>
    <cellStyle name="Normal 64" xfId="0"/>
    <cellStyle name="Normal 65" xfId="0"/>
    <cellStyle name="Normal 66" xfId="0"/>
    <cellStyle name="Normal 67" xfId="0"/>
    <cellStyle name="Normal 68" xfId="0"/>
    <cellStyle name="Normal 69" xfId="0"/>
    <cellStyle name="Normal 6_TRT14" xfId="0"/>
    <cellStyle name="Normal 7" xfId="0"/>
    <cellStyle name="Normal 7 2" xfId="0"/>
    <cellStyle name="Normal 7 2 2" xfId="0"/>
    <cellStyle name="Normal 7 3" xfId="0"/>
    <cellStyle name="Normal 7 4" xfId="0"/>
    <cellStyle name="Normal 7 5" xfId="0"/>
    <cellStyle name="Normal 70" xfId="0"/>
    <cellStyle name="Normal 71" xfId="0"/>
    <cellStyle name="Normal 72" xfId="0"/>
    <cellStyle name="Normal 73" xfId="0"/>
    <cellStyle name="Normal 74" xfId="0"/>
    <cellStyle name="Normal 75" xfId="0"/>
    <cellStyle name="Normal 76" xfId="0"/>
    <cellStyle name="Normal 77" xfId="0"/>
    <cellStyle name="Normal 78" xfId="0"/>
    <cellStyle name="Normal 79" xfId="0"/>
    <cellStyle name="Normal 7_TRT14" xfId="0"/>
    <cellStyle name="Normal 8" xfId="0"/>
    <cellStyle name="Normal 8 2" xfId="0"/>
    <cellStyle name="Normal 8 2 2" xfId="0"/>
    <cellStyle name="Normal 8 2 3" xfId="0"/>
    <cellStyle name="Normal 8 3" xfId="0"/>
    <cellStyle name="Normal 8 4" xfId="0"/>
    <cellStyle name="Normal 8 5" xfId="0"/>
    <cellStyle name="Normal 80" xfId="0"/>
    <cellStyle name="Normal 81" xfId="0"/>
    <cellStyle name="Normal 82" xfId="0"/>
    <cellStyle name="Normal 83" xfId="0"/>
    <cellStyle name="Normal 84" xfId="0"/>
    <cellStyle name="Normal 85" xfId="0"/>
    <cellStyle name="Normal 86" xfId="0"/>
    <cellStyle name="Normal 87" xfId="0"/>
    <cellStyle name="Normal 88" xfId="0"/>
    <cellStyle name="Normal 89" xfId="0"/>
    <cellStyle name="Normal 8_TRT1" xfId="0"/>
    <cellStyle name="Normal 9" xfId="0"/>
    <cellStyle name="Normal 9 2" xfId="0"/>
    <cellStyle name="Normal 9 2 2" xfId="0"/>
    <cellStyle name="Normal 9 2 3" xfId="0"/>
    <cellStyle name="Normal 9 3" xfId="0"/>
    <cellStyle name="Normal 9 4" xfId="0"/>
    <cellStyle name="Normal 9 5" xfId="0"/>
    <cellStyle name="Normal 90" xfId="0"/>
    <cellStyle name="Normal 91" xfId="0"/>
    <cellStyle name="Normal 92" xfId="0"/>
    <cellStyle name="Normal 93" xfId="0"/>
    <cellStyle name="Normal 94" xfId="0"/>
    <cellStyle name="Normal 95" xfId="0"/>
    <cellStyle name="Normal 96" xfId="0"/>
    <cellStyle name="Normal 97" xfId="0"/>
    <cellStyle name="Normal 98" xfId="0"/>
    <cellStyle name="Normal 99" xfId="0"/>
    <cellStyle name="Normal 9_TRT1" xfId="0"/>
    <cellStyle name="Normal_Anexo IV c" xfId="0"/>
    <cellStyle name="Nota 2" xfId="0"/>
    <cellStyle name="Nota 2 10" xfId="0"/>
    <cellStyle name="Nota 2 11" xfId="0"/>
    <cellStyle name="Nota 2 12" xfId="0"/>
    <cellStyle name="Nota 2 13" xfId="0"/>
    <cellStyle name="Nota 2 14" xfId="0"/>
    <cellStyle name="Nota 2 15" xfId="0"/>
    <cellStyle name="Nota 2 16" xfId="0"/>
    <cellStyle name="Nota 2 17" xfId="0"/>
    <cellStyle name="Nota 2 18" xfId="0"/>
    <cellStyle name="Nota 2 19" xfId="0"/>
    <cellStyle name="Nota 2 2" xfId="0"/>
    <cellStyle name="Nota 2 2 10" xfId="0"/>
    <cellStyle name="Nota 2 2 11" xfId="0"/>
    <cellStyle name="Nota 2 2 12" xfId="0"/>
    <cellStyle name="Nota 2 2 13" xfId="0"/>
    <cellStyle name="Nota 2 2 14" xfId="0"/>
    <cellStyle name="Nota 2 2 15" xfId="0"/>
    <cellStyle name="Nota 2 2 16" xfId="0"/>
    <cellStyle name="Nota 2 2 17" xfId="0"/>
    <cellStyle name="Nota 2 2 18" xfId="0"/>
    <cellStyle name="Nota 2 2 19" xfId="0"/>
    <cellStyle name="Nota 2 2 2" xfId="0"/>
    <cellStyle name="Nota 2 2 2 2" xfId="0"/>
    <cellStyle name="Nota 2 2 2 3" xfId="0"/>
    <cellStyle name="Nota 2 2 2 4" xfId="0"/>
    <cellStyle name="Nota 2 2 2 5" xfId="0"/>
    <cellStyle name="Nota 2 2 2 6" xfId="0"/>
    <cellStyle name="Nota 2 2 20" xfId="0"/>
    <cellStyle name="Nota 2 2 21" xfId="0"/>
    <cellStyle name="Nota 2 2 22" xfId="0"/>
    <cellStyle name="Nota 2 2 23" xfId="0"/>
    <cellStyle name="Nota 2 2 24" xfId="0"/>
    <cellStyle name="Nota 2 2 25" xfId="0"/>
    <cellStyle name="Nota 2 2 26" xfId="0"/>
    <cellStyle name="Nota 2 2 27" xfId="0"/>
    <cellStyle name="Nota 2 2 28" xfId="0"/>
    <cellStyle name="Nota 2 2 29" xfId="0"/>
    <cellStyle name="Nota 2 2 2_TRT3" xfId="0"/>
    <cellStyle name="Nota 2 2 3" xfId="0"/>
    <cellStyle name="Nota 2 2 3 2" xfId="0"/>
    <cellStyle name="Nota 2 2 3 3" xfId="0"/>
    <cellStyle name="Nota 2 2 30" xfId="0"/>
    <cellStyle name="Nota 2 2 31" xfId="0"/>
    <cellStyle name="Nota 2 2 32" xfId="0"/>
    <cellStyle name="Nota 2 2 33" xfId="0"/>
    <cellStyle name="Nota 2 2 34" xfId="0"/>
    <cellStyle name="Nota 2 2 35" xfId="0"/>
    <cellStyle name="Nota 2 2 3_TRT3" xfId="0"/>
    <cellStyle name="Nota 2 2 4" xfId="0"/>
    <cellStyle name="Nota 2 2 5" xfId="0"/>
    <cellStyle name="Nota 2 2 6" xfId="0"/>
    <cellStyle name="Nota 2 2 7" xfId="0"/>
    <cellStyle name="Nota 2 2 8" xfId="0"/>
    <cellStyle name="Nota 2 2 9" xfId="0"/>
    <cellStyle name="Nota 2 20" xfId="0"/>
    <cellStyle name="Nota 2 21" xfId="0"/>
    <cellStyle name="Nota 2 22" xfId="0"/>
    <cellStyle name="Nota 2 23" xfId="0"/>
    <cellStyle name="Nota 2 24" xfId="0"/>
    <cellStyle name="Nota 2 25" xfId="0"/>
    <cellStyle name="Nota 2 26" xfId="0"/>
    <cellStyle name="Nota 2 27" xfId="0"/>
    <cellStyle name="Nota 2 28" xfId="0"/>
    <cellStyle name="Nota 2 29" xfId="0"/>
    <cellStyle name="Nota 2 2_TRT1" xfId="0"/>
    <cellStyle name="Nota 2 3" xfId="0"/>
    <cellStyle name="Nota 2 3 2" xfId="0"/>
    <cellStyle name="Nota 2 3 3" xfId="0"/>
    <cellStyle name="Nota 2 3 4" xfId="0"/>
    <cellStyle name="Nota 2 3 5" xfId="0"/>
    <cellStyle name="Nota 2 3 6" xfId="0"/>
    <cellStyle name="Nota 2 30" xfId="0"/>
    <cellStyle name="Nota 2 31" xfId="0"/>
    <cellStyle name="Nota 2 32" xfId="0"/>
    <cellStyle name="Nota 2 33" xfId="0"/>
    <cellStyle name="Nota 2 34" xfId="0"/>
    <cellStyle name="Nota 2 35" xfId="0"/>
    <cellStyle name="Nota 2 36" xfId="0"/>
    <cellStyle name="Nota 2 3_TRT3" xfId="0"/>
    <cellStyle name="Nota 2 4" xfId="0"/>
    <cellStyle name="Nota 2 4 2" xfId="0"/>
    <cellStyle name="Nota 2 4 3" xfId="0"/>
    <cellStyle name="Nota 2 4_TRT3" xfId="0"/>
    <cellStyle name="Nota 2 5" xfId="0"/>
    <cellStyle name="Nota 2 6" xfId="0"/>
    <cellStyle name="Nota 2 7" xfId="0"/>
    <cellStyle name="Nota 2 8" xfId="0"/>
    <cellStyle name="Nota 2 9" xfId="0"/>
    <cellStyle name="Nota 2_00_Decisão Anexo V 2015_MEMORIAL_Oficial SOF" xfId="0"/>
    <cellStyle name="Nota 3" xfId="0"/>
    <cellStyle name="Nota 3 10" xfId="0"/>
    <cellStyle name="Nota 3 11" xfId="0"/>
    <cellStyle name="Nota 3 12" xfId="0"/>
    <cellStyle name="Nota 3 13" xfId="0"/>
    <cellStyle name="Nota 3 14" xfId="0"/>
    <cellStyle name="Nota 3 15" xfId="0"/>
    <cellStyle name="Nota 3 16" xfId="0"/>
    <cellStyle name="Nota 3 17" xfId="0"/>
    <cellStyle name="Nota 3 18" xfId="0"/>
    <cellStyle name="Nota 3 19" xfId="0"/>
    <cellStyle name="Nota 3 2" xfId="0"/>
    <cellStyle name="Nota 3 2 2" xfId="0"/>
    <cellStyle name="Nota 3 2 3" xfId="0"/>
    <cellStyle name="Nota 3 2 4" xfId="0"/>
    <cellStyle name="Nota 3 2 5" xfId="0"/>
    <cellStyle name="Nota 3 2 6" xfId="0"/>
    <cellStyle name="Nota 3 20" xfId="0"/>
    <cellStyle name="Nota 3 21" xfId="0"/>
    <cellStyle name="Nota 3 22" xfId="0"/>
    <cellStyle name="Nota 3 23" xfId="0"/>
    <cellStyle name="Nota 3 24" xfId="0"/>
    <cellStyle name="Nota 3 25" xfId="0"/>
    <cellStyle name="Nota 3 26" xfId="0"/>
    <cellStyle name="Nota 3 27" xfId="0"/>
    <cellStyle name="Nota 3 28" xfId="0"/>
    <cellStyle name="Nota 3 29" xfId="0"/>
    <cellStyle name="Nota 3 2_TRT3" xfId="0"/>
    <cellStyle name="Nota 3 3" xfId="0"/>
    <cellStyle name="Nota 3 3 2" xfId="0"/>
    <cellStyle name="Nota 3 3 3" xfId="0"/>
    <cellStyle name="Nota 3 30" xfId="0"/>
    <cellStyle name="Nota 3 31" xfId="0"/>
    <cellStyle name="Nota 3 32" xfId="0"/>
    <cellStyle name="Nota 3 33" xfId="0"/>
    <cellStyle name="Nota 3 34" xfId="0"/>
    <cellStyle name="Nota 3 35" xfId="0"/>
    <cellStyle name="Nota 3 3_TRT3" xfId="0"/>
    <cellStyle name="Nota 3 4" xfId="0"/>
    <cellStyle name="Nota 3 5" xfId="0"/>
    <cellStyle name="Nota 3 6" xfId="0"/>
    <cellStyle name="Nota 3 7" xfId="0"/>
    <cellStyle name="Nota 3 8" xfId="0"/>
    <cellStyle name="Nota 3 9" xfId="0"/>
    <cellStyle name="Nota 3_TRT1" xfId="0"/>
    <cellStyle name="Nota 4" xfId="0"/>
    <cellStyle name="Nota 4 10" xfId="0"/>
    <cellStyle name="Nota 4 11" xfId="0"/>
    <cellStyle name="Nota 4 12" xfId="0"/>
    <cellStyle name="Nota 4 13" xfId="0"/>
    <cellStyle name="Nota 4 14" xfId="0"/>
    <cellStyle name="Nota 4 15" xfId="0"/>
    <cellStyle name="Nota 4 16" xfId="0"/>
    <cellStyle name="Nota 4 17" xfId="0"/>
    <cellStyle name="Nota 4 18" xfId="0"/>
    <cellStyle name="Nota 4 19" xfId="0"/>
    <cellStyle name="Nota 4 2" xfId="0"/>
    <cellStyle name="Nota 4 2 2" xfId="0"/>
    <cellStyle name="Nota 4 2 3" xfId="0"/>
    <cellStyle name="Nota 4 2 4" xfId="0"/>
    <cellStyle name="Nota 4 2 5" xfId="0"/>
    <cellStyle name="Nota 4 2 6" xfId="0"/>
    <cellStyle name="Nota 4 20" xfId="0"/>
    <cellStyle name="Nota 4 21" xfId="0"/>
    <cellStyle name="Nota 4 22" xfId="0"/>
    <cellStyle name="Nota 4 23" xfId="0"/>
    <cellStyle name="Nota 4 24" xfId="0"/>
    <cellStyle name="Nota 4 25" xfId="0"/>
    <cellStyle name="Nota 4 26" xfId="0"/>
    <cellStyle name="Nota 4 27" xfId="0"/>
    <cellStyle name="Nota 4 28" xfId="0"/>
    <cellStyle name="Nota 4 29" xfId="0"/>
    <cellStyle name="Nota 4 2_TRT3" xfId="0"/>
    <cellStyle name="Nota 4 3" xfId="0"/>
    <cellStyle name="Nota 4 3 2" xfId="0"/>
    <cellStyle name="Nota 4 3 3" xfId="0"/>
    <cellStyle name="Nota 4 30" xfId="0"/>
    <cellStyle name="Nota 4 31" xfId="0"/>
    <cellStyle name="Nota 4 32" xfId="0"/>
    <cellStyle name="Nota 4 33" xfId="0"/>
    <cellStyle name="Nota 4 34" xfId="0"/>
    <cellStyle name="Nota 4 35" xfId="0"/>
    <cellStyle name="Nota 4 3_TRT3" xfId="0"/>
    <cellStyle name="Nota 4 4" xfId="0"/>
    <cellStyle name="Nota 4 5" xfId="0"/>
    <cellStyle name="Nota 4 6" xfId="0"/>
    <cellStyle name="Nota 4 7" xfId="0"/>
    <cellStyle name="Nota 4 8" xfId="0"/>
    <cellStyle name="Nota 4 9" xfId="0"/>
    <cellStyle name="Nota 4_TRT1" xfId="0"/>
    <cellStyle name="Nota 5" xfId="0"/>
    <cellStyle name="Note 1" xfId="0"/>
    <cellStyle name="Note 1 2" xfId="0"/>
    <cellStyle name="Note 1 3" xfId="0"/>
    <cellStyle name="Note 10" xfId="0"/>
    <cellStyle name="Note 11" xfId="0"/>
    <cellStyle name="Note 12" xfId="0"/>
    <cellStyle name="Note 13" xfId="0"/>
    <cellStyle name="Note 14" xfId="0"/>
    <cellStyle name="Note 15" xfId="0"/>
    <cellStyle name="Note 16" xfId="0"/>
    <cellStyle name="Note 17" xfId="0"/>
    <cellStyle name="Note 18" xfId="0"/>
    <cellStyle name="Note 19" xfId="0"/>
    <cellStyle name="Note 2" xfId="0"/>
    <cellStyle name="Note 2 2" xfId="0"/>
    <cellStyle name="Note 2 3" xfId="0"/>
    <cellStyle name="Note 2 4" xfId="0"/>
    <cellStyle name="Note 2 5" xfId="0"/>
    <cellStyle name="Note 20" xfId="0"/>
    <cellStyle name="Note 21" xfId="0"/>
    <cellStyle name="Note 22" xfId="0"/>
    <cellStyle name="Note 23" xfId="0"/>
    <cellStyle name="Note 24" xfId="0"/>
    <cellStyle name="Note 25" xfId="0"/>
    <cellStyle name="Note 26" xfId="0"/>
    <cellStyle name="Note 27" xfId="0"/>
    <cellStyle name="Note 28" xfId="0"/>
    <cellStyle name="Note 2_TRT3" xfId="0"/>
    <cellStyle name="Note 3" xfId="0"/>
    <cellStyle name="Note 3 2" xfId="0"/>
    <cellStyle name="Note 3 3" xfId="0"/>
    <cellStyle name="Note 3_TRT3" xfId="0"/>
    <cellStyle name="Note 4" xfId="0"/>
    <cellStyle name="Note 5" xfId="0"/>
    <cellStyle name="Note 6" xfId="0"/>
    <cellStyle name="Note 6 2" xfId="0"/>
    <cellStyle name="Note 6 2 2" xfId="0"/>
    <cellStyle name="Note 6 3" xfId="0"/>
    <cellStyle name="Note 6 4" xfId="0"/>
    <cellStyle name="Note 6 5" xfId="0"/>
    <cellStyle name="Note 6_TRT1" xfId="0"/>
    <cellStyle name="Note 7" xfId="0"/>
    <cellStyle name="Note 8" xfId="0"/>
    <cellStyle name="Note 9" xfId="0"/>
    <cellStyle name="Note_TRT10" xfId="0"/>
    <cellStyle name="Output" xfId="0"/>
    <cellStyle name="Output 10" xfId="0"/>
    <cellStyle name="Output 11" xfId="0"/>
    <cellStyle name="Output 12" xfId="0"/>
    <cellStyle name="Output 13" xfId="0"/>
    <cellStyle name="Output 14" xfId="0"/>
    <cellStyle name="Output 15" xfId="0"/>
    <cellStyle name="Output 16" xfId="0"/>
    <cellStyle name="Output 17" xfId="0"/>
    <cellStyle name="Output 18" xfId="0"/>
    <cellStyle name="Output 19" xfId="0"/>
    <cellStyle name="Output 2" xfId="0"/>
    <cellStyle name="Output 2 2" xfId="0"/>
    <cellStyle name="Output 2 3" xfId="0"/>
    <cellStyle name="Output 2 4" xfId="0"/>
    <cellStyle name="Output 2 5" xfId="0"/>
    <cellStyle name="Output 2 6" xfId="0"/>
    <cellStyle name="Output 20" xfId="0"/>
    <cellStyle name="Output 21" xfId="0"/>
    <cellStyle name="Output 22" xfId="0"/>
    <cellStyle name="Output 23" xfId="0"/>
    <cellStyle name="Output 24" xfId="0"/>
    <cellStyle name="Output 25" xfId="0"/>
    <cellStyle name="Output 26" xfId="0"/>
    <cellStyle name="Output 27" xfId="0"/>
    <cellStyle name="Output 28" xfId="0"/>
    <cellStyle name="Output 29" xfId="0"/>
    <cellStyle name="Output 2_TRT3" xfId="0"/>
    <cellStyle name="Output 3" xfId="0"/>
    <cellStyle name="Output 3 2" xfId="0"/>
    <cellStyle name="Output 3 3" xfId="0"/>
    <cellStyle name="Output 30" xfId="0"/>
    <cellStyle name="Output 31" xfId="0"/>
    <cellStyle name="Output 32" xfId="0"/>
    <cellStyle name="Output 33" xfId="0"/>
    <cellStyle name="Output 34" xfId="0"/>
    <cellStyle name="Output 35" xfId="0"/>
    <cellStyle name="Output 36" xfId="0"/>
    <cellStyle name="Output 37" xfId="0"/>
    <cellStyle name="Output 38" xfId="0"/>
    <cellStyle name="Output 3_TRT3" xfId="0"/>
    <cellStyle name="Output 4" xfId="0"/>
    <cellStyle name="Output 5" xfId="0"/>
    <cellStyle name="Output 6" xfId="0"/>
    <cellStyle name="Output 7" xfId="0"/>
    <cellStyle name="Output 8" xfId="0"/>
    <cellStyle name="Output 9" xfId="0"/>
    <cellStyle name="Output_TRT1" xfId="0"/>
    <cellStyle name="Percent_Agenda" xfId="0"/>
    <cellStyle name="Percentual" xfId="0"/>
    <cellStyle name="Percentual 2" xfId="0"/>
    <cellStyle name="Percentual 2 2" xfId="0"/>
    <cellStyle name="Percentual 3" xfId="0"/>
    <cellStyle name="Percentual 4" xfId="0"/>
    <cellStyle name="Percentual 5" xfId="0"/>
    <cellStyle name="Percentual_TRT1" xfId="0"/>
    <cellStyle name="Ponto" xfId="0"/>
    <cellStyle name="Ponto 2" xfId="0"/>
    <cellStyle name="Ponto 2 2" xfId="0"/>
    <cellStyle name="Ponto 3" xfId="0"/>
    <cellStyle name="Ponto 4" xfId="0"/>
    <cellStyle name="Ponto 5" xfId="0"/>
    <cellStyle name="Ponto_TRT1" xfId="0"/>
    <cellStyle name="Porcentagem 10" xfId="0"/>
    <cellStyle name="Porcentagem 10 2" xfId="0"/>
    <cellStyle name="Porcentagem 10 2 2" xfId="0"/>
    <cellStyle name="Porcentagem 10 2 3" xfId="0"/>
    <cellStyle name="Porcentagem 10 3" xfId="0"/>
    <cellStyle name="Porcentagem 10 4" xfId="0"/>
    <cellStyle name="Porcentagem 10 5" xfId="0"/>
    <cellStyle name="Porcentagem 10 6" xfId="0"/>
    <cellStyle name="Porcentagem 10_TRT1" xfId="0"/>
    <cellStyle name="Porcentagem 11" xfId="0"/>
    <cellStyle name="Porcentagem 12" xfId="0"/>
    <cellStyle name="Porcentagem 13" xfId="0"/>
    <cellStyle name="Porcentagem 14" xfId="0"/>
    <cellStyle name="Porcentagem 15" xfId="0"/>
    <cellStyle name="Porcentagem 16" xfId="0"/>
    <cellStyle name="Porcentagem 2" xfId="0"/>
    <cellStyle name="Porcentagem 2 10" xfId="0"/>
    <cellStyle name="Porcentagem 2 11" xfId="0"/>
    <cellStyle name="Porcentagem 2 12" xfId="0"/>
    <cellStyle name="Porcentagem 2 13" xfId="0"/>
    <cellStyle name="Porcentagem 2 14" xfId="0"/>
    <cellStyle name="Porcentagem 2 15" xfId="0"/>
    <cellStyle name="Porcentagem 2 16" xfId="0"/>
    <cellStyle name="Porcentagem 2 17" xfId="0"/>
    <cellStyle name="Porcentagem 2 18" xfId="0"/>
    <cellStyle name="Porcentagem 2 19" xfId="0"/>
    <cellStyle name="Porcentagem 2 2" xfId="0"/>
    <cellStyle name="Porcentagem 2 2 2" xfId="0"/>
    <cellStyle name="Porcentagem 2 2 2 2" xfId="0"/>
    <cellStyle name="Porcentagem 2 2 3" xfId="0"/>
    <cellStyle name="Porcentagem 2 2 4" xfId="0"/>
    <cellStyle name="Porcentagem 2 2 5" xfId="0"/>
    <cellStyle name="Porcentagem 2 2 6" xfId="0"/>
    <cellStyle name="Porcentagem 2 20" xfId="0"/>
    <cellStyle name="Porcentagem 2 21" xfId="0"/>
    <cellStyle name="Porcentagem 2 22" xfId="0"/>
    <cellStyle name="Porcentagem 2 23" xfId="0"/>
    <cellStyle name="Porcentagem 2 24" xfId="0"/>
    <cellStyle name="Porcentagem 2 25" xfId="0"/>
    <cellStyle name="Porcentagem 2 26" xfId="0"/>
    <cellStyle name="Porcentagem 2 27" xfId="0"/>
    <cellStyle name="Porcentagem 2 28" xfId="0"/>
    <cellStyle name="Porcentagem 2 29" xfId="0"/>
    <cellStyle name="Porcentagem 2 2_TRT1" xfId="0"/>
    <cellStyle name="Porcentagem 2 3" xfId="0"/>
    <cellStyle name="Porcentagem 2 3 2" xfId="0"/>
    <cellStyle name="Porcentagem 2 3 2 2" xfId="0"/>
    <cellStyle name="Porcentagem 2 3 2 3" xfId="0"/>
    <cellStyle name="Porcentagem 2 3 3" xfId="0"/>
    <cellStyle name="Porcentagem 2 3 4" xfId="0"/>
    <cellStyle name="Porcentagem 2 3 5" xfId="0"/>
    <cellStyle name="Porcentagem 2 3 6" xfId="0"/>
    <cellStyle name="Porcentagem 2 30" xfId="0"/>
    <cellStyle name="Porcentagem 2 31" xfId="0"/>
    <cellStyle name="Porcentagem 2 32" xfId="0"/>
    <cellStyle name="Porcentagem 2 33" xfId="0"/>
    <cellStyle name="Porcentagem 2 34" xfId="0"/>
    <cellStyle name="Porcentagem 2 35" xfId="0"/>
    <cellStyle name="Porcentagem 2 36" xfId="0"/>
    <cellStyle name="Porcentagem 2 37" xfId="0"/>
    <cellStyle name="Porcentagem 2 38" xfId="0"/>
    <cellStyle name="Porcentagem 2 39" xfId="0"/>
    <cellStyle name="Porcentagem 2 3_TRT1" xfId="0"/>
    <cellStyle name="Porcentagem 2 4" xfId="0"/>
    <cellStyle name="Porcentagem 2 4 2" xfId="0"/>
    <cellStyle name="Porcentagem 2 4 3" xfId="0"/>
    <cellStyle name="Porcentagem 2 40" xfId="0"/>
    <cellStyle name="Porcentagem 2 41" xfId="0"/>
    <cellStyle name="Porcentagem 2 42" xfId="0"/>
    <cellStyle name="Porcentagem 2 43" xfId="0"/>
    <cellStyle name="Porcentagem 2 44" xfId="0"/>
    <cellStyle name="Porcentagem 2 45" xfId="0"/>
    <cellStyle name="Porcentagem 2 46" xfId="0"/>
    <cellStyle name="Porcentagem 2 47" xfId="0"/>
    <cellStyle name="Porcentagem 2 48" xfId="0"/>
    <cellStyle name="Porcentagem 2 49" xfId="0"/>
    <cellStyle name="Porcentagem 2 5" xfId="0"/>
    <cellStyle name="Porcentagem 2 50" xfId="0"/>
    <cellStyle name="Porcentagem 2 51" xfId="0"/>
    <cellStyle name="Porcentagem 2 6" xfId="0"/>
    <cellStyle name="Porcentagem 2 7" xfId="0"/>
    <cellStyle name="Porcentagem 2 8" xfId="0"/>
    <cellStyle name="Porcentagem 2 9" xfId="0"/>
    <cellStyle name="Porcentagem 2_FCDF 2014_2ª Versão" xfId="0"/>
    <cellStyle name="Porcentagem 3" xfId="0"/>
    <cellStyle name="Porcentagem 3 2" xfId="0"/>
    <cellStyle name="Porcentagem 3 2 2" xfId="0"/>
    <cellStyle name="Porcentagem 3 3" xfId="0"/>
    <cellStyle name="Porcentagem 3 4" xfId="0"/>
    <cellStyle name="Porcentagem 3 5" xfId="0"/>
    <cellStyle name="Porcentagem 3 6" xfId="0"/>
    <cellStyle name="Porcentagem 3_TRT1" xfId="0"/>
    <cellStyle name="Porcentagem 4" xfId="0"/>
    <cellStyle name="Porcentagem 4 2" xfId="0"/>
    <cellStyle name="Porcentagem 4 2 2" xfId="0"/>
    <cellStyle name="Porcentagem 4 2 3" xfId="0"/>
    <cellStyle name="Porcentagem 4 3" xfId="0"/>
    <cellStyle name="Porcentagem 4 4" xfId="0"/>
    <cellStyle name="Porcentagem 4 5" xfId="0"/>
    <cellStyle name="Porcentagem 4 6" xfId="0"/>
    <cellStyle name="Porcentagem 4_TRT1" xfId="0"/>
    <cellStyle name="Porcentagem 5" xfId="0"/>
    <cellStyle name="Porcentagem 5 2" xfId="0"/>
    <cellStyle name="Porcentagem 5 2 2" xfId="0"/>
    <cellStyle name="Porcentagem 5 2 3" xfId="0"/>
    <cellStyle name="Porcentagem 5 3" xfId="0"/>
    <cellStyle name="Porcentagem 5 4" xfId="0"/>
    <cellStyle name="Porcentagem 5 5" xfId="0"/>
    <cellStyle name="Porcentagem 5 6" xfId="0"/>
    <cellStyle name="Porcentagem 5_TRT1" xfId="0"/>
    <cellStyle name="Porcentagem 6" xfId="0"/>
    <cellStyle name="Porcentagem 6 2" xfId="0"/>
    <cellStyle name="Porcentagem 6 2 2" xfId="0"/>
    <cellStyle name="Porcentagem 6 2 3" xfId="0"/>
    <cellStyle name="Porcentagem 6 3" xfId="0"/>
    <cellStyle name="Porcentagem 6 4" xfId="0"/>
    <cellStyle name="Porcentagem 6 5" xfId="0"/>
    <cellStyle name="Porcentagem 6 6" xfId="0"/>
    <cellStyle name="Porcentagem 6_TRT1" xfId="0"/>
    <cellStyle name="Porcentagem 7" xfId="0"/>
    <cellStyle name="Porcentagem 7 2" xfId="0"/>
    <cellStyle name="Porcentagem 7 2 2" xfId="0"/>
    <cellStyle name="Porcentagem 7 2 3" xfId="0"/>
    <cellStyle name="Porcentagem 7 3" xfId="0"/>
    <cellStyle name="Porcentagem 7 4" xfId="0"/>
    <cellStyle name="Porcentagem 7 5" xfId="0"/>
    <cellStyle name="Porcentagem 7 6" xfId="0"/>
    <cellStyle name="Porcentagem 7_TRT1" xfId="0"/>
    <cellStyle name="Porcentagem 8" xfId="0"/>
    <cellStyle name="Porcentagem 8 2" xfId="0"/>
    <cellStyle name="Porcentagem 8 2 2" xfId="0"/>
    <cellStyle name="Porcentagem 8 2 3" xfId="0"/>
    <cellStyle name="Porcentagem 8 3" xfId="0"/>
    <cellStyle name="Porcentagem 8 4" xfId="0"/>
    <cellStyle name="Porcentagem 8 5" xfId="0"/>
    <cellStyle name="Porcentagem 8 6" xfId="0"/>
    <cellStyle name="Porcentagem 8_TRT1" xfId="0"/>
    <cellStyle name="Porcentagem 9" xfId="0"/>
    <cellStyle name="Porcentagem 9 2" xfId="0"/>
    <cellStyle name="Porcentagem 9 2 2" xfId="0"/>
    <cellStyle name="Porcentagem 9 2 3" xfId="0"/>
    <cellStyle name="Porcentagem 9 3" xfId="0"/>
    <cellStyle name="Porcentagem 9 4" xfId="0"/>
    <cellStyle name="Porcentagem 9 5" xfId="0"/>
    <cellStyle name="Porcentagem 9 6" xfId="0"/>
    <cellStyle name="Porcentagem 9_TRT1" xfId="0"/>
    <cellStyle name="Result 1" xfId="0"/>
    <cellStyle name="Result 2" xfId="0"/>
    <cellStyle name="Result 29" xfId="0"/>
    <cellStyle name="Result 3" xfId="0"/>
    <cellStyle name="Resultado2" xfId="0"/>
    <cellStyle name="Result2 1" xfId="0"/>
    <cellStyle name="Result2 2" xfId="0"/>
    <cellStyle name="Result2 3" xfId="0"/>
    <cellStyle name="rodape" xfId="0"/>
    <cellStyle name="rodape 2" xfId="0"/>
    <cellStyle name="rodape 2 2" xfId="0"/>
    <cellStyle name="rodape 3" xfId="0"/>
    <cellStyle name="rodape 4" xfId="0"/>
    <cellStyle name="rodape 5" xfId="0"/>
    <cellStyle name="rodape_TRT14" xfId="0"/>
    <cellStyle name="Saída 2" xfId="0"/>
    <cellStyle name="Saída 2 10" xfId="0"/>
    <cellStyle name="Saída 2 11" xfId="0"/>
    <cellStyle name="Saída 2 12" xfId="0"/>
    <cellStyle name="Saída 2 13" xfId="0"/>
    <cellStyle name="Saída 2 14" xfId="0"/>
    <cellStyle name="Saída 2 15" xfId="0"/>
    <cellStyle name="Saída 2 16" xfId="0"/>
    <cellStyle name="Saída 2 17" xfId="0"/>
    <cellStyle name="Saída 2 18" xfId="0"/>
    <cellStyle name="Saída 2 19" xfId="0"/>
    <cellStyle name="Saída 2 2" xfId="0"/>
    <cellStyle name="Saída 2 2 10" xfId="0"/>
    <cellStyle name="Saída 2 2 11" xfId="0"/>
    <cellStyle name="Saída 2 2 12" xfId="0"/>
    <cellStyle name="Saída 2 2 13" xfId="0"/>
    <cellStyle name="Saída 2 2 14" xfId="0"/>
    <cellStyle name="Saída 2 2 15" xfId="0"/>
    <cellStyle name="Saída 2 2 16" xfId="0"/>
    <cellStyle name="Saída 2 2 17" xfId="0"/>
    <cellStyle name="Saída 2 2 18" xfId="0"/>
    <cellStyle name="Saída 2 2 19" xfId="0"/>
    <cellStyle name="Saída 2 2 2" xfId="0"/>
    <cellStyle name="Saída 2 2 2 2" xfId="0"/>
    <cellStyle name="Saída 2 2 2 3" xfId="0"/>
    <cellStyle name="Saída 2 2 2 4" xfId="0"/>
    <cellStyle name="Saída 2 2 2 5" xfId="0"/>
    <cellStyle name="Saída 2 2 2 6" xfId="0"/>
    <cellStyle name="Saída 2 2 20" xfId="0"/>
    <cellStyle name="Saída 2 2 21" xfId="0"/>
    <cellStyle name="Saída 2 2 22" xfId="0"/>
    <cellStyle name="Saída 2 2 23" xfId="0"/>
    <cellStyle name="Saída 2 2 24" xfId="0"/>
    <cellStyle name="Saída 2 2 25" xfId="0"/>
    <cellStyle name="Saída 2 2 26" xfId="0"/>
    <cellStyle name="Saída 2 2 27" xfId="0"/>
    <cellStyle name="Saída 2 2 28" xfId="0"/>
    <cellStyle name="Saída 2 2 29" xfId="0"/>
    <cellStyle name="Saída 2 2 2_TRT3" xfId="0"/>
    <cellStyle name="Saída 2 2 3" xfId="0"/>
    <cellStyle name="Saída 2 2 3 2" xfId="0"/>
    <cellStyle name="Saída 2 2 3 3" xfId="0"/>
    <cellStyle name="Saída 2 2 30" xfId="0"/>
    <cellStyle name="Saída 2 2 31" xfId="0"/>
    <cellStyle name="Saída 2 2 32" xfId="0"/>
    <cellStyle name="Saída 2 2 33" xfId="0"/>
    <cellStyle name="Saída 2 2 34" xfId="0"/>
    <cellStyle name="Saída 2 2 35" xfId="0"/>
    <cellStyle name="Saída 2 2 36" xfId="0"/>
    <cellStyle name="Saída 2 2 37" xfId="0"/>
    <cellStyle name="Saída 2 2 38" xfId="0"/>
    <cellStyle name="Saída 2 2 3_TRT3" xfId="0"/>
    <cellStyle name="Saída 2 2 4" xfId="0"/>
    <cellStyle name="Saída 2 2 5" xfId="0"/>
    <cellStyle name="Saída 2 2 6" xfId="0"/>
    <cellStyle name="Saída 2 2 7" xfId="0"/>
    <cellStyle name="Saída 2 2 8" xfId="0"/>
    <cellStyle name="Saída 2 2 9" xfId="0"/>
    <cellStyle name="Saída 2 20" xfId="0"/>
    <cellStyle name="Saída 2 21" xfId="0"/>
    <cellStyle name="Saída 2 22" xfId="0"/>
    <cellStyle name="Saída 2 23" xfId="0"/>
    <cellStyle name="Saída 2 24" xfId="0"/>
    <cellStyle name="Saída 2 25" xfId="0"/>
    <cellStyle name="Saída 2 26" xfId="0"/>
    <cellStyle name="Saída 2 27" xfId="0"/>
    <cellStyle name="Saída 2 28" xfId="0"/>
    <cellStyle name="Saída 2 29" xfId="0"/>
    <cellStyle name="Saída 2 2_TRT1" xfId="0"/>
    <cellStyle name="Saída 2 3" xfId="0"/>
    <cellStyle name="Saída 2 3 2" xfId="0"/>
    <cellStyle name="Saída 2 3 3" xfId="0"/>
    <cellStyle name="Saída 2 3 4" xfId="0"/>
    <cellStyle name="Saída 2 3 5" xfId="0"/>
    <cellStyle name="Saída 2 3 6" xfId="0"/>
    <cellStyle name="Saída 2 30" xfId="0"/>
    <cellStyle name="Saída 2 31" xfId="0"/>
    <cellStyle name="Saída 2 32" xfId="0"/>
    <cellStyle name="Saída 2 33" xfId="0"/>
    <cellStyle name="Saída 2 34" xfId="0"/>
    <cellStyle name="Saída 2 35" xfId="0"/>
    <cellStyle name="Saída 2 36" xfId="0"/>
    <cellStyle name="Saída 2 37" xfId="0"/>
    <cellStyle name="Saída 2 38" xfId="0"/>
    <cellStyle name="Saída 2 39" xfId="0"/>
    <cellStyle name="Saída 2 3_TRT3" xfId="0"/>
    <cellStyle name="Saída 2 4" xfId="0"/>
    <cellStyle name="Saída 2 4 2" xfId="0"/>
    <cellStyle name="Saída 2 4 3" xfId="0"/>
    <cellStyle name="Saída 2 4_TRT3" xfId="0"/>
    <cellStyle name="Saída 2 5" xfId="0"/>
    <cellStyle name="Saída 2 6" xfId="0"/>
    <cellStyle name="Saída 2 7" xfId="0"/>
    <cellStyle name="Saída 2 8" xfId="0"/>
    <cellStyle name="Saída 2 9" xfId="0"/>
    <cellStyle name="Saída 2_05_Impactos_Demais PLs_2013_Dados CNJ de jul-12" xfId="0"/>
    <cellStyle name="Saída 3" xfId="0"/>
    <cellStyle name="Saída 3 10" xfId="0"/>
    <cellStyle name="Saída 3 11" xfId="0"/>
    <cellStyle name="Saída 3 12" xfId="0"/>
    <cellStyle name="Saída 3 13" xfId="0"/>
    <cellStyle name="Saída 3 14" xfId="0"/>
    <cellStyle name="Saída 3 15" xfId="0"/>
    <cellStyle name="Saída 3 16" xfId="0"/>
    <cellStyle name="Saída 3 17" xfId="0"/>
    <cellStyle name="Saída 3 18" xfId="0"/>
    <cellStyle name="Saída 3 19" xfId="0"/>
    <cellStyle name="Saída 3 2" xfId="0"/>
    <cellStyle name="Saída 3 2 2" xfId="0"/>
    <cellStyle name="Saída 3 2 3" xfId="0"/>
    <cellStyle name="Saída 3 2 4" xfId="0"/>
    <cellStyle name="Saída 3 2 5" xfId="0"/>
    <cellStyle name="Saída 3 2 6" xfId="0"/>
    <cellStyle name="Saída 3 20" xfId="0"/>
    <cellStyle name="Saída 3 21" xfId="0"/>
    <cellStyle name="Saída 3 22" xfId="0"/>
    <cellStyle name="Saída 3 23" xfId="0"/>
    <cellStyle name="Saída 3 24" xfId="0"/>
    <cellStyle name="Saída 3 25" xfId="0"/>
    <cellStyle name="Saída 3 26" xfId="0"/>
    <cellStyle name="Saída 3 27" xfId="0"/>
    <cellStyle name="Saída 3 28" xfId="0"/>
    <cellStyle name="Saída 3 29" xfId="0"/>
    <cellStyle name="Saída 3 2_TRT3" xfId="0"/>
    <cellStyle name="Saída 3 3" xfId="0"/>
    <cellStyle name="Saída 3 3 2" xfId="0"/>
    <cellStyle name="Saída 3 3 3" xfId="0"/>
    <cellStyle name="Saída 3 30" xfId="0"/>
    <cellStyle name="Saída 3 31" xfId="0"/>
    <cellStyle name="Saída 3 32" xfId="0"/>
    <cellStyle name="Saída 3 33" xfId="0"/>
    <cellStyle name="Saída 3 34" xfId="0"/>
    <cellStyle name="Saída 3 35" xfId="0"/>
    <cellStyle name="Saída 3 36" xfId="0"/>
    <cellStyle name="Saída 3 37" xfId="0"/>
    <cellStyle name="Saída 3 38" xfId="0"/>
    <cellStyle name="Saída 3 3_TRT3" xfId="0"/>
    <cellStyle name="Saída 3 4" xfId="0"/>
    <cellStyle name="Saída 3 5" xfId="0"/>
    <cellStyle name="Saída 3 6" xfId="0"/>
    <cellStyle name="Saída 3 7" xfId="0"/>
    <cellStyle name="Saída 3 8" xfId="0"/>
    <cellStyle name="Saída 3 9" xfId="0"/>
    <cellStyle name="Saída 3_TRT1" xfId="0"/>
    <cellStyle name="Saída 4" xfId="0"/>
    <cellStyle name="Saída 4 10" xfId="0"/>
    <cellStyle name="Saída 4 11" xfId="0"/>
    <cellStyle name="Saída 4 12" xfId="0"/>
    <cellStyle name="Saída 4 13" xfId="0"/>
    <cellStyle name="Saída 4 14" xfId="0"/>
    <cellStyle name="Saída 4 15" xfId="0"/>
    <cellStyle name="Saída 4 16" xfId="0"/>
    <cellStyle name="Saída 4 17" xfId="0"/>
    <cellStyle name="Saída 4 18" xfId="0"/>
    <cellStyle name="Saída 4 19" xfId="0"/>
    <cellStyle name="Saída 4 2" xfId="0"/>
    <cellStyle name="Saída 4 2 2" xfId="0"/>
    <cellStyle name="Saída 4 2 3" xfId="0"/>
    <cellStyle name="Saída 4 2 4" xfId="0"/>
    <cellStyle name="Saída 4 2 5" xfId="0"/>
    <cellStyle name="Saída 4 2 6" xfId="0"/>
    <cellStyle name="Saída 4 20" xfId="0"/>
    <cellStyle name="Saída 4 21" xfId="0"/>
    <cellStyle name="Saída 4 22" xfId="0"/>
    <cellStyle name="Saída 4 23" xfId="0"/>
    <cellStyle name="Saída 4 24" xfId="0"/>
    <cellStyle name="Saída 4 25" xfId="0"/>
    <cellStyle name="Saída 4 26" xfId="0"/>
    <cellStyle name="Saída 4 27" xfId="0"/>
    <cellStyle name="Saída 4 28" xfId="0"/>
    <cellStyle name="Saída 4 29" xfId="0"/>
    <cellStyle name="Saída 4 2_TRT3" xfId="0"/>
    <cellStyle name="Saída 4 3" xfId="0"/>
    <cellStyle name="Saída 4 3 2" xfId="0"/>
    <cellStyle name="Saída 4 3 3" xfId="0"/>
    <cellStyle name="Saída 4 30" xfId="0"/>
    <cellStyle name="Saída 4 31" xfId="0"/>
    <cellStyle name="Saída 4 32" xfId="0"/>
    <cellStyle name="Saída 4 33" xfId="0"/>
    <cellStyle name="Saída 4 34" xfId="0"/>
    <cellStyle name="Saída 4 35" xfId="0"/>
    <cellStyle name="Saída 4 36" xfId="0"/>
    <cellStyle name="Saída 4 37" xfId="0"/>
    <cellStyle name="Saída 4 38" xfId="0"/>
    <cellStyle name="Saída 4 3_TRT3" xfId="0"/>
    <cellStyle name="Saída 4 4" xfId="0"/>
    <cellStyle name="Saída 4 5" xfId="0"/>
    <cellStyle name="Saída 4 6" xfId="0"/>
    <cellStyle name="Saída 4 7" xfId="0"/>
    <cellStyle name="Saída 4 8" xfId="0"/>
    <cellStyle name="Saída 4 9" xfId="0"/>
    <cellStyle name="Saída 4_TRT1" xfId="0"/>
    <cellStyle name="Saída 5" xfId="0"/>
    <cellStyle name="Sep. milhar [0]" xfId="0"/>
    <cellStyle name="Sep. milhar [0] 2" xfId="0"/>
    <cellStyle name="Sep. milhar [0] 2 2" xfId="0"/>
    <cellStyle name="Sep. milhar [0] 3" xfId="0"/>
    <cellStyle name="Sep. milhar [0] 4" xfId="0"/>
    <cellStyle name="Sep. milhar [0] 5" xfId="0"/>
    <cellStyle name="Sep. milhar [0] 6" xfId="0"/>
    <cellStyle name="Sep. milhar [0] 7" xfId="0"/>
    <cellStyle name="Sep. milhar [0] 8" xfId="0"/>
    <cellStyle name="Sep. milhar [0] 9" xfId="0"/>
    <cellStyle name="Sep. milhar [0]_TRT1" xfId="0"/>
    <cellStyle name="Sep. milhar [2]" xfId="0"/>
    <cellStyle name="Sep. milhar [2] 2" xfId="0"/>
    <cellStyle name="Sep. milhar [2] 2 2" xfId="0"/>
    <cellStyle name="Sep. milhar [2] 3" xfId="0"/>
    <cellStyle name="Sep. milhar [2] 4" xfId="0"/>
    <cellStyle name="Sep. milhar [2] 5" xfId="0"/>
    <cellStyle name="Sep. milhar [2] 6" xfId="0"/>
    <cellStyle name="Sep. milhar [2] 7" xfId="0"/>
    <cellStyle name="Sep. milhar [2] 8" xfId="0"/>
    <cellStyle name="Sep. milhar [2] 9" xfId="0"/>
    <cellStyle name="Sep. milhar [2]_TRT1" xfId="0"/>
    <cellStyle name="Separador de m" xfId="0"/>
    <cellStyle name="Separador de m 2" xfId="0"/>
    <cellStyle name="Separador de m 2 2" xfId="0"/>
    <cellStyle name="Separador de m 3" xfId="0"/>
    <cellStyle name="Separador de m 4" xfId="0"/>
    <cellStyle name="Separador de m 5" xfId="0"/>
    <cellStyle name="Separador de m_TRT14" xfId="0"/>
    <cellStyle name="Separador de milhares 10" xfId="0"/>
    <cellStyle name="Separador de milhares 10 2" xfId="0"/>
    <cellStyle name="Separador de milhares 10 2 2" xfId="0"/>
    <cellStyle name="Separador de milhares 10 2 3" xfId="0"/>
    <cellStyle name="Separador de milhares 10 3" xfId="0"/>
    <cellStyle name="Separador de milhares 10 4" xfId="0"/>
    <cellStyle name="Separador de milhares 10 5" xfId="0"/>
    <cellStyle name="Separador de milhares 10 6" xfId="0"/>
    <cellStyle name="Separador de milhares 10 7" xfId="0"/>
    <cellStyle name="Separador de milhares 10 8" xfId="0"/>
    <cellStyle name="Separador de milhares 10 9" xfId="0"/>
    <cellStyle name="Separador de milhares 10_TRT1" xfId="0"/>
    <cellStyle name="Separador de milhares 2" xfId="0"/>
    <cellStyle name="Separador de milhares 2 10" xfId="0"/>
    <cellStyle name="Separador de milhares 2 11" xfId="0"/>
    <cellStyle name="Separador de milhares 2 12" xfId="0"/>
    <cellStyle name="Separador de milhares 2 13" xfId="0"/>
    <cellStyle name="Separador de milhares 2 2" xfId="0"/>
    <cellStyle name="Separador de milhares 2 2 10" xfId="0"/>
    <cellStyle name="Separador de milhares 2 2 11" xfId="0"/>
    <cellStyle name="Separador de milhares 2 2 2" xfId="0"/>
    <cellStyle name="Separador de milhares 2 2 2 2" xfId="0"/>
    <cellStyle name="Separador de milhares 2 2 2 3" xfId="0"/>
    <cellStyle name="Separador de milhares 2 2 3" xfId="0"/>
    <cellStyle name="Separador de milhares 2 2 3 2" xfId="0"/>
    <cellStyle name="Separador de milhares 2 2 3 2 2" xfId="0"/>
    <cellStyle name="Separador de milhares 2 2 3 2 3" xfId="0"/>
    <cellStyle name="Separador de milhares 2 2 3 3" xfId="0"/>
    <cellStyle name="Separador de milhares 2 2 3 4" xfId="0"/>
    <cellStyle name="Separador de milhares 2 2 3 5" xfId="0"/>
    <cellStyle name="Separador de milhares 2 2 3 6" xfId="0"/>
    <cellStyle name="Separador de milhares 2 2 3 7" xfId="0"/>
    <cellStyle name="Separador de milhares 2 2 3 8" xfId="0"/>
    <cellStyle name="Separador de milhares 2 2 3 9" xfId="0"/>
    <cellStyle name="Separador de milhares 2 2 3_TRT1" xfId="0"/>
    <cellStyle name="Separador de milhares 2 2 4" xfId="0"/>
    <cellStyle name="Separador de milhares 2 2 5" xfId="0"/>
    <cellStyle name="Separador de milhares 2 2 6" xfId="0"/>
    <cellStyle name="Separador de milhares 2 2 6 2" xfId="0"/>
    <cellStyle name="Separador de milhares 2 2 6 2 2" xfId="0"/>
    <cellStyle name="Separador de milhares 2 2 6 2 3" xfId="0"/>
    <cellStyle name="Separador de milhares 2 2 6 3" xfId="0"/>
    <cellStyle name="Separador de milhares 2 2 6 4" xfId="0"/>
    <cellStyle name="Separador de milhares 2 2 6 5" xfId="0"/>
    <cellStyle name="Separador de milhares 2 2 6 6" xfId="0"/>
    <cellStyle name="Separador de milhares 2 2 6 7" xfId="0"/>
    <cellStyle name="Separador de milhares 2 2 6 8" xfId="0"/>
    <cellStyle name="Separador de milhares 2 2 6 9" xfId="0"/>
    <cellStyle name="Separador de milhares 2 2 6_TRT1" xfId="0"/>
    <cellStyle name="Separador de milhares 2 2 7" xfId="0"/>
    <cellStyle name="Separador de milhares 2 2 8" xfId="0"/>
    <cellStyle name="Separador de milhares 2 2 9" xfId="0"/>
    <cellStyle name="Separador de milhares 2 2_00_Decisão Anexo V 2015_MEMORIAL_Oficial SOF" xfId="0"/>
    <cellStyle name="Separador de milhares 2 3" xfId="0"/>
    <cellStyle name="Separador de milhares 2 3 10" xfId="0"/>
    <cellStyle name="Separador de milhares 2 3 11" xfId="0"/>
    <cellStyle name="Separador de milhares 2 3 2" xfId="0"/>
    <cellStyle name="Separador de milhares 2 3 2 10" xfId="0"/>
    <cellStyle name="Separador de milhares 2 3 2 2" xfId="0"/>
    <cellStyle name="Separador de milhares 2 3 2 2 10" xfId="0"/>
    <cellStyle name="Separador de milhares 2 3 2 2 2" xfId="0"/>
    <cellStyle name="Separador de milhares 2 3 2 2 2 2" xfId="0"/>
    <cellStyle name="Separador de milhares 2 3 2 2 2 2 2" xfId="0"/>
    <cellStyle name="Separador de milhares 2 3 2 2 2 2 3" xfId="0"/>
    <cellStyle name="Separador de milhares 2 3 2 2 2 3" xfId="0"/>
    <cellStyle name="Separador de milhares 2 3 2 2 2 4" xfId="0"/>
    <cellStyle name="Separador de milhares 2 3 2 2 2 5" xfId="0"/>
    <cellStyle name="Separador de milhares 2 3 2 2 2 6" xfId="0"/>
    <cellStyle name="Separador de milhares 2 3 2 2 2 7" xfId="0"/>
    <cellStyle name="Separador de milhares 2 3 2 2 2 8" xfId="0"/>
    <cellStyle name="Separador de milhares 2 3 2 2 2 9" xfId="0"/>
    <cellStyle name="Separador de milhares 2 3 2 2 2_TRT1" xfId="0"/>
    <cellStyle name="Separador de milhares 2 3 2 2 3" xfId="0"/>
    <cellStyle name="Separador de milhares 2 3 2 2 3 2" xfId="0"/>
    <cellStyle name="Separador de milhares 2 3 2 2 3 3" xfId="0"/>
    <cellStyle name="Separador de milhares 2 3 2 2 4" xfId="0"/>
    <cellStyle name="Separador de milhares 2 3 2 2 5" xfId="0"/>
    <cellStyle name="Separador de milhares 2 3 2 2 6" xfId="0"/>
    <cellStyle name="Separador de milhares 2 3 2 2 7" xfId="0"/>
    <cellStyle name="Separador de milhares 2 3 2 2 8" xfId="0"/>
    <cellStyle name="Separador de milhares 2 3 2 2 9" xfId="0"/>
    <cellStyle name="Separador de milhares 2 3 2 2_00_Decisão Anexo V 2015_MEMORIAL_Oficial SOF" xfId="0"/>
    <cellStyle name="Separador de milhares 2 3 2 3" xfId="0"/>
    <cellStyle name="Separador de milhares 2 3 2 3 2" xfId="0"/>
    <cellStyle name="Separador de milhares 2 3 2 3 3" xfId="0"/>
    <cellStyle name="Separador de milhares 2 3 2 4" xfId="0"/>
    <cellStyle name="Separador de milhares 2 3 2 5" xfId="0"/>
    <cellStyle name="Separador de milhares 2 3 2 6" xfId="0"/>
    <cellStyle name="Separador de milhares 2 3 2 7" xfId="0"/>
    <cellStyle name="Separador de milhares 2 3 2 8" xfId="0"/>
    <cellStyle name="Separador de milhares 2 3 2 9" xfId="0"/>
    <cellStyle name="Separador de milhares 2 3 2_00_Decisão Anexo V 2015_MEMORIAL_Oficial SOF" xfId="0"/>
    <cellStyle name="Separador de milhares 2 3 3" xfId="0"/>
    <cellStyle name="Separador de milhares 2 3 3 2" xfId="0"/>
    <cellStyle name="Separador de milhares 2 3 3 2 2" xfId="0"/>
    <cellStyle name="Separador de milhares 2 3 3 2 3" xfId="0"/>
    <cellStyle name="Separador de milhares 2 3 3 3" xfId="0"/>
    <cellStyle name="Separador de milhares 2 3 3 4" xfId="0"/>
    <cellStyle name="Separador de milhares 2 3 3 5" xfId="0"/>
    <cellStyle name="Separador de milhares 2 3 3 6" xfId="0"/>
    <cellStyle name="Separador de milhares 2 3 3 7" xfId="0"/>
    <cellStyle name="Separador de milhares 2 3 3 8" xfId="0"/>
    <cellStyle name="Separador de milhares 2 3 3 9" xfId="0"/>
    <cellStyle name="Separador de milhares 2 3 3_TRT1" xfId="0"/>
    <cellStyle name="Separador de milhares 2 3 4" xfId="0"/>
    <cellStyle name="Separador de milhares 2 3 4 2" xfId="0"/>
    <cellStyle name="Separador de milhares 2 3 4 3" xfId="0"/>
    <cellStyle name="Separador de milhares 2 3 5" xfId="0"/>
    <cellStyle name="Separador de milhares 2 3 6" xfId="0"/>
    <cellStyle name="Separador de milhares 2 3 7" xfId="0"/>
    <cellStyle name="Separador de milhares 2 3 8" xfId="0"/>
    <cellStyle name="Separador de milhares 2 3 9" xfId="0"/>
    <cellStyle name="Separador de milhares 2 3_00_Decisão Anexo V 2015_MEMORIAL_Oficial SOF" xfId="0"/>
    <cellStyle name="Separador de milhares 2 4" xfId="0"/>
    <cellStyle name="Separador de milhares 2 4 2" xfId="0"/>
    <cellStyle name="Separador de milhares 2 4 2 2" xfId="0"/>
    <cellStyle name="Separador de milhares 2 4 2 3" xfId="0"/>
    <cellStyle name="Separador de milhares 2 4 3" xfId="0"/>
    <cellStyle name="Separador de milhares 2 4 4" xfId="0"/>
    <cellStyle name="Separador de milhares 2 4 5" xfId="0"/>
    <cellStyle name="Separador de milhares 2 4 6" xfId="0"/>
    <cellStyle name="Separador de milhares 2 4 7" xfId="0"/>
    <cellStyle name="Separador de milhares 2 4 8" xfId="0"/>
    <cellStyle name="Separador de milhares 2 4 9" xfId="0"/>
    <cellStyle name="Separador de milhares 2 4_TRT1" xfId="0"/>
    <cellStyle name="Separador de milhares 2 5" xfId="0"/>
    <cellStyle name="Separador de milhares 2 5 10" xfId="0"/>
    <cellStyle name="Separador de milhares 2 5 2" xfId="0"/>
    <cellStyle name="Separador de milhares 2 5 2 2" xfId="0"/>
    <cellStyle name="Separador de milhares 2 5 2 2 2" xfId="0"/>
    <cellStyle name="Separador de milhares 2 5 2 2 3" xfId="0"/>
    <cellStyle name="Separador de milhares 2 5 2 3" xfId="0"/>
    <cellStyle name="Separador de milhares 2 5 2 4" xfId="0"/>
    <cellStyle name="Separador de milhares 2 5 2 5" xfId="0"/>
    <cellStyle name="Separador de milhares 2 5 2 6" xfId="0"/>
    <cellStyle name="Separador de milhares 2 5 2 7" xfId="0"/>
    <cellStyle name="Separador de milhares 2 5 2 8" xfId="0"/>
    <cellStyle name="Separador de milhares 2 5 2 9" xfId="0"/>
    <cellStyle name="Separador de milhares 2 5 2_TRT1" xfId="0"/>
    <cellStyle name="Separador de milhares 2 5 3" xfId="0"/>
    <cellStyle name="Separador de milhares 2 5 3 2" xfId="0"/>
    <cellStyle name="Separador de milhares 2 5 3 3" xfId="0"/>
    <cellStyle name="Separador de milhares 2 5 4" xfId="0"/>
    <cellStyle name="Separador de milhares 2 5 5" xfId="0"/>
    <cellStyle name="Separador de milhares 2 5 6" xfId="0"/>
    <cellStyle name="Separador de milhares 2 5 7" xfId="0"/>
    <cellStyle name="Separador de milhares 2 5 8" xfId="0"/>
    <cellStyle name="Separador de milhares 2 5 9" xfId="0"/>
    <cellStyle name="Separador de milhares 2 5_00_Decisão Anexo V 2015_MEMORIAL_Oficial SOF" xfId="0"/>
    <cellStyle name="Separador de milhares 2 6" xfId="0"/>
    <cellStyle name="Separador de milhares 2 6 2" xfId="0"/>
    <cellStyle name="Separador de milhares 2 6 3" xfId="0"/>
    <cellStyle name="Separador de milhares 2 7" xfId="0"/>
    <cellStyle name="Separador de milhares 2 8" xfId="0"/>
    <cellStyle name="Separador de milhares 2 9" xfId="0"/>
    <cellStyle name="Separador de milhares 2_00_Decisão Anexo V 2015_MEMORIAL_Oficial SOF" xfId="0"/>
    <cellStyle name="Separador de milhares 3" xfId="0"/>
    <cellStyle name="Separador de milhares 3 10" xfId="0"/>
    <cellStyle name="Separador de milhares 3 11" xfId="0"/>
    <cellStyle name="Separador de milhares 3 2" xfId="0"/>
    <cellStyle name="Separador de milhares 3 2 2" xfId="0"/>
    <cellStyle name="Separador de milhares 3 2 2 2" xfId="0"/>
    <cellStyle name="Separador de milhares 3 2 2 3" xfId="0"/>
    <cellStyle name="Separador de milhares 3 2 3" xfId="0"/>
    <cellStyle name="Separador de milhares 3 2 4" xfId="0"/>
    <cellStyle name="Separador de milhares 3 2 5" xfId="0"/>
    <cellStyle name="Separador de milhares 3 2 6" xfId="0"/>
    <cellStyle name="Separador de milhares 3 2 7" xfId="0"/>
    <cellStyle name="Separador de milhares 3 2 8" xfId="0"/>
    <cellStyle name="Separador de milhares 3 2 9" xfId="0"/>
    <cellStyle name="Separador de milhares 3 2_TRT1" xfId="0"/>
    <cellStyle name="Separador de milhares 3 3" xfId="0"/>
    <cellStyle name="Separador de milhares 3 3 2" xfId="0"/>
    <cellStyle name="Separador de milhares 3 3 2 2" xfId="0"/>
    <cellStyle name="Separador de milhares 3 3 2 3" xfId="0"/>
    <cellStyle name="Separador de milhares 3 3 3" xfId="0"/>
    <cellStyle name="Separador de milhares 3 3 4" xfId="0"/>
    <cellStyle name="Separador de milhares 3 3 5" xfId="0"/>
    <cellStyle name="Separador de milhares 3 3 6" xfId="0"/>
    <cellStyle name="Separador de milhares 3 3 7" xfId="0"/>
    <cellStyle name="Separador de milhares 3 3 8" xfId="0"/>
    <cellStyle name="Separador de milhares 3 3 9" xfId="0"/>
    <cellStyle name="Separador de milhares 3 3_TRT1" xfId="0"/>
    <cellStyle name="Separador de milhares 3 4" xfId="0"/>
    <cellStyle name="Separador de milhares 3 4 2" xfId="0"/>
    <cellStyle name="Separador de milhares 3 4 3" xfId="0"/>
    <cellStyle name="Separador de milhares 3 5" xfId="0"/>
    <cellStyle name="Separador de milhares 3 6" xfId="0"/>
    <cellStyle name="Separador de milhares 3 7" xfId="0"/>
    <cellStyle name="Separador de milhares 3 8" xfId="0"/>
    <cellStyle name="Separador de milhares 3 9" xfId="0"/>
    <cellStyle name="Separador de milhares 3_00_Decisão Anexo V 2015_MEMORIAL_Oficial SOF" xfId="0"/>
    <cellStyle name="Separador de milhares 4" xfId="0"/>
    <cellStyle name="Separador de milhares 4 2" xfId="0"/>
    <cellStyle name="Separador de milhares 4 2 2" xfId="0"/>
    <cellStyle name="Separador de milhares 4 2 3" xfId="0"/>
    <cellStyle name="Separador de milhares 4 3" xfId="0"/>
    <cellStyle name="Separador de milhares 4 4" xfId="0"/>
    <cellStyle name="Separador de milhares 4 5" xfId="0"/>
    <cellStyle name="Separador de milhares 4 6" xfId="0"/>
    <cellStyle name="Separador de milhares 4 7" xfId="0"/>
    <cellStyle name="Separador de milhares 4 8" xfId="0"/>
    <cellStyle name="Separador de milhares 4 9" xfId="0"/>
    <cellStyle name="Separador de milhares 4_TRT1" xfId="0"/>
    <cellStyle name="Separador de milhares 5" xfId="0"/>
    <cellStyle name="Separador de milhares 5 2" xfId="0"/>
    <cellStyle name="Separador de milhares 5 2 2" xfId="0"/>
    <cellStyle name="Separador de milhares 5 2 3" xfId="0"/>
    <cellStyle name="Separador de milhares 5 3" xfId="0"/>
    <cellStyle name="Separador de milhares 5 4" xfId="0"/>
    <cellStyle name="Separador de milhares 5 5" xfId="0"/>
    <cellStyle name="Separador de milhares 5 6" xfId="0"/>
    <cellStyle name="Separador de milhares 5 7" xfId="0"/>
    <cellStyle name="Separador de milhares 5 8" xfId="0"/>
    <cellStyle name="Separador de milhares 5 9" xfId="0"/>
    <cellStyle name="Separador de milhares 5_TRT1" xfId="0"/>
    <cellStyle name="Separador de milhares 6" xfId="0"/>
    <cellStyle name="Separador de milhares 6 2" xfId="0"/>
    <cellStyle name="Separador de milhares 6 2 2" xfId="0"/>
    <cellStyle name="Separador de milhares 6 2 3" xfId="0"/>
    <cellStyle name="Separador de milhares 6 3" xfId="0"/>
    <cellStyle name="Separador de milhares 6 4" xfId="0"/>
    <cellStyle name="Separador de milhares 6 5" xfId="0"/>
    <cellStyle name="Separador de milhares 6 6" xfId="0"/>
    <cellStyle name="Separador de milhares 6 7" xfId="0"/>
    <cellStyle name="Separador de milhares 6 8" xfId="0"/>
    <cellStyle name="Separador de milhares 6 9" xfId="0"/>
    <cellStyle name="Separador de milhares 6_TRT1" xfId="0"/>
    <cellStyle name="Separador de milhares 7" xfId="0"/>
    <cellStyle name="Separador de milhares 7 2" xfId="0"/>
    <cellStyle name="Separador de milhares 7 2 2" xfId="0"/>
    <cellStyle name="Separador de milhares 7 2 3" xfId="0"/>
    <cellStyle name="Separador de milhares 7 3" xfId="0"/>
    <cellStyle name="Separador de milhares 7 4" xfId="0"/>
    <cellStyle name="Separador de milhares 7 5" xfId="0"/>
    <cellStyle name="Separador de milhares 7 6" xfId="0"/>
    <cellStyle name="Separador de milhares 7 7" xfId="0"/>
    <cellStyle name="Separador de milhares 7 8" xfId="0"/>
    <cellStyle name="Separador de milhares 7 9" xfId="0"/>
    <cellStyle name="Separador de milhares 7_TRT1" xfId="0"/>
    <cellStyle name="Separador de milhares 8" xfId="0"/>
    <cellStyle name="Separador de milhares 8 2" xfId="0"/>
    <cellStyle name="Separador de milhares 8 2 2" xfId="0"/>
    <cellStyle name="Separador de milhares 8 3" xfId="0"/>
    <cellStyle name="Separador de milhares 8 4" xfId="0"/>
    <cellStyle name="Separador de milhares 8 5" xfId="0"/>
    <cellStyle name="Separador de milhares 8 6" xfId="0"/>
    <cellStyle name="Separador de milhares 8 7" xfId="0"/>
    <cellStyle name="Separador de milhares 8 8" xfId="0"/>
    <cellStyle name="Separador de milhares 8_TRT1" xfId="0"/>
    <cellStyle name="Separador de milhares 9" xfId="0"/>
    <cellStyle name="Separador de milhares 9 2" xfId="0"/>
    <cellStyle name="Separador de milhares 9 2 2" xfId="0"/>
    <cellStyle name="Separador de milhares 9 2 3" xfId="0"/>
    <cellStyle name="Separador de milhares 9 3" xfId="0"/>
    <cellStyle name="Separador de milhares 9 4" xfId="0"/>
    <cellStyle name="Separador de milhares 9 5" xfId="0"/>
    <cellStyle name="Separador de milhares 9 6" xfId="0"/>
    <cellStyle name="Separador de milhares 9 7" xfId="0"/>
    <cellStyle name="Separador de milhares 9 8" xfId="0"/>
    <cellStyle name="Separador de milhares 9 9" xfId="0"/>
    <cellStyle name="Separador de milhares 9_TRT1" xfId="0"/>
    <cellStyle name="Status 2" xfId="0"/>
    <cellStyle name="Status 30" xfId="0"/>
    <cellStyle name="TableStyleLight1" xfId="0"/>
    <cellStyle name="TableStyleLight1 10" xfId="0"/>
    <cellStyle name="TableStyleLight1 11" xfId="0"/>
    <cellStyle name="TableStyleLight1 12" xfId="0"/>
    <cellStyle name="TableStyleLight1 13" xfId="0"/>
    <cellStyle name="TableStyleLight1 2" xfId="0"/>
    <cellStyle name="TableStyleLight1 2 2" xfId="0"/>
    <cellStyle name="TableStyleLight1 2 2 2" xfId="0"/>
    <cellStyle name="TableStyleLight1 2 2 3" xfId="0"/>
    <cellStyle name="TableStyleLight1 2 3" xfId="0"/>
    <cellStyle name="TableStyleLight1 2 4" xfId="0"/>
    <cellStyle name="TableStyleLight1 2 5" xfId="0"/>
    <cellStyle name="TableStyleLight1 2_TRT1" xfId="0"/>
    <cellStyle name="TableStyleLight1 3" xfId="0"/>
    <cellStyle name="TableStyleLight1 3 2" xfId="0"/>
    <cellStyle name="TableStyleLight1 3 2 2" xfId="0"/>
    <cellStyle name="TableStyleLight1 3 2 3" xfId="0"/>
    <cellStyle name="TableStyleLight1 3 3" xfId="0"/>
    <cellStyle name="TableStyleLight1 3 4" xfId="0"/>
    <cellStyle name="TableStyleLight1 3 5" xfId="0"/>
    <cellStyle name="TableStyleLight1 3 6" xfId="0"/>
    <cellStyle name="TableStyleLight1 3 7" xfId="0"/>
    <cellStyle name="TableStyleLight1 3 8" xfId="0"/>
    <cellStyle name="TableStyleLight1 3_TRT1" xfId="0"/>
    <cellStyle name="TableStyleLight1 4" xfId="0"/>
    <cellStyle name="TableStyleLight1 4 2" xfId="0"/>
    <cellStyle name="TableStyleLight1 4 3" xfId="0"/>
    <cellStyle name="TableStyleLight1 5" xfId="0"/>
    <cellStyle name="TableStyleLight1 5 2" xfId="0"/>
    <cellStyle name="TableStyleLight1 5 2 2" xfId="0"/>
    <cellStyle name="TableStyleLight1 5 3" xfId="0"/>
    <cellStyle name="TableStyleLight1 5 4" xfId="0"/>
    <cellStyle name="TableStyleLight1 5 5" xfId="0"/>
    <cellStyle name="TableStyleLight1 5 6" xfId="0"/>
    <cellStyle name="TableStyleLight1 5 7" xfId="0"/>
    <cellStyle name="TableStyleLight1 5_TRT14" xfId="0"/>
    <cellStyle name="TableStyleLight1 6" xfId="0"/>
    <cellStyle name="TableStyleLight1 7" xfId="0"/>
    <cellStyle name="TableStyleLight1 8" xfId="0"/>
    <cellStyle name="TableStyleLight1 9" xfId="0"/>
    <cellStyle name="TableStyleLight1_00_Decisão Anexo V 2015_MEMORIAL_Oficial SOF" xfId="0"/>
    <cellStyle name="Text 2" xfId="0"/>
    <cellStyle name="Text 31" xfId="0"/>
    <cellStyle name="Texto de Aviso 2" xfId="0"/>
    <cellStyle name="Texto de Aviso 2 2" xfId="0"/>
    <cellStyle name="Texto de Aviso 2 2 2" xfId="0"/>
    <cellStyle name="Texto de Aviso 2 2 2 2" xfId="0"/>
    <cellStyle name="Texto de Aviso 2 2 3" xfId="0"/>
    <cellStyle name="Texto de Aviso 2 2 4" xfId="0"/>
    <cellStyle name="Texto de Aviso 2 2 5" xfId="0"/>
    <cellStyle name="Texto de Aviso 2 2 6" xfId="0"/>
    <cellStyle name="Texto de Aviso 2 2_TRT1" xfId="0"/>
    <cellStyle name="Texto de Aviso 2 3" xfId="0"/>
    <cellStyle name="Texto de Aviso 2 3 2" xfId="0"/>
    <cellStyle name="Texto de Aviso 2 4" xfId="0"/>
    <cellStyle name="Texto de Aviso 2 5" xfId="0"/>
    <cellStyle name="Texto de Aviso 2 6" xfId="0"/>
    <cellStyle name="Texto de Aviso 2 7" xfId="0"/>
    <cellStyle name="Texto de Aviso 2_05_Impactos_Demais PLs_2013_Dados CNJ de jul-12" xfId="0"/>
    <cellStyle name="Texto de Aviso 3" xfId="0"/>
    <cellStyle name="Texto de Aviso 3 2" xfId="0"/>
    <cellStyle name="Texto de Aviso 3 2 2" xfId="0"/>
    <cellStyle name="Texto de Aviso 3 3" xfId="0"/>
    <cellStyle name="Texto de Aviso 3 4" xfId="0"/>
    <cellStyle name="Texto de Aviso 3 5" xfId="0"/>
    <cellStyle name="Texto de Aviso 3 6" xfId="0"/>
    <cellStyle name="Texto de Aviso 3_TRT1" xfId="0"/>
    <cellStyle name="Texto de Aviso 4" xfId="0"/>
    <cellStyle name="Texto de Aviso 4 2" xfId="0"/>
    <cellStyle name="Texto de Aviso 4 2 2" xfId="0"/>
    <cellStyle name="Texto de Aviso 4 3" xfId="0"/>
    <cellStyle name="Texto de Aviso 4 4" xfId="0"/>
    <cellStyle name="Texto de Aviso 4 5" xfId="0"/>
    <cellStyle name="Texto de Aviso 4 6" xfId="0"/>
    <cellStyle name="Texto de Aviso 4_TRT1" xfId="0"/>
    <cellStyle name="Texto Explicativo 10" xfId="0"/>
    <cellStyle name="Texto Explicativo 11" xfId="0"/>
    <cellStyle name="Texto Explicativo 12" xfId="0"/>
    <cellStyle name="Texto Explicativo 2" xfId="0"/>
    <cellStyle name="Texto Explicativo 2 2" xfId="0"/>
    <cellStyle name="Texto Explicativo 2 2 2" xfId="0"/>
    <cellStyle name="Texto Explicativo 2 2 2 2" xfId="0"/>
    <cellStyle name="Texto Explicativo 2 2 3" xfId="0"/>
    <cellStyle name="Texto Explicativo 2 2 4" xfId="0"/>
    <cellStyle name="Texto Explicativo 2 2 5" xfId="0"/>
    <cellStyle name="Texto Explicativo 2 2 6" xfId="0"/>
    <cellStyle name="Texto Explicativo 2 2_TRT1" xfId="0"/>
    <cellStyle name="Texto Explicativo 2 3" xfId="0"/>
    <cellStyle name="Texto Explicativo 2 3 2" xfId="0"/>
    <cellStyle name="Texto Explicativo 2 4" xfId="0"/>
    <cellStyle name="Texto Explicativo 2 5" xfId="0"/>
    <cellStyle name="Texto Explicativo 2 6" xfId="0"/>
    <cellStyle name="Texto Explicativo 2 7" xfId="0"/>
    <cellStyle name="Texto Explicativo 2_05_Impactos_Demais PLs_2013_Dados CNJ de jul-12" xfId="0"/>
    <cellStyle name="Texto Explicativo 3" xfId="0"/>
    <cellStyle name="Texto Explicativo 3 2" xfId="0"/>
    <cellStyle name="Texto Explicativo 3 2 2" xfId="0"/>
    <cellStyle name="Texto Explicativo 3 3" xfId="0"/>
    <cellStyle name="Texto Explicativo 3 4" xfId="0"/>
    <cellStyle name="Texto Explicativo 3 5" xfId="0"/>
    <cellStyle name="Texto Explicativo 3 6" xfId="0"/>
    <cellStyle name="Texto Explicativo 3_TRT1" xfId="0"/>
    <cellStyle name="Texto Explicativo 4" xfId="0"/>
    <cellStyle name="Texto Explicativo 4 2" xfId="0"/>
    <cellStyle name="Texto Explicativo 4 2 2" xfId="0"/>
    <cellStyle name="Texto Explicativo 4 3" xfId="0"/>
    <cellStyle name="Texto Explicativo 4 4" xfId="0"/>
    <cellStyle name="Texto Explicativo 4 5" xfId="0"/>
    <cellStyle name="Texto Explicativo 4 6" xfId="0"/>
    <cellStyle name="Texto Explicativo 4_TRT1" xfId="0"/>
    <cellStyle name="Texto Explicativo 5" xfId="0"/>
    <cellStyle name="Texto Explicativo 6" xfId="0"/>
    <cellStyle name="Texto Explicativo 7" xfId="0"/>
    <cellStyle name="Texto Explicativo 8" xfId="0"/>
    <cellStyle name="Texto Explicativo 9" xfId="0"/>
    <cellStyle name="Texto, derecha" xfId="0"/>
    <cellStyle name="Texto, derecha 2" xfId="0"/>
    <cellStyle name="Texto, derecha 2 2" xfId="0"/>
    <cellStyle name="Texto, derecha 3" xfId="0"/>
    <cellStyle name="Texto, derecha 4" xfId="0"/>
    <cellStyle name="Texto, derecha 5" xfId="0"/>
    <cellStyle name="Texto, derecha_TRT1" xfId="0"/>
    <cellStyle name="Texto, izquierda" xfId="0"/>
    <cellStyle name="Texto, izquierda 2" xfId="0"/>
    <cellStyle name="Texto, izquierda 2 2" xfId="0"/>
    <cellStyle name="Texto, izquierda 3" xfId="0"/>
    <cellStyle name="Texto, izquierda 4" xfId="0"/>
    <cellStyle name="Texto, izquierda 5" xfId="0"/>
    <cellStyle name="Texto, izquierda_TRT1" xfId="0"/>
    <cellStyle name="Title" xfId="0"/>
    <cellStyle name="Title 2" xfId="0"/>
    <cellStyle name="Title 2 2" xfId="0"/>
    <cellStyle name="Title 3" xfId="0"/>
    <cellStyle name="Title 4" xfId="0"/>
    <cellStyle name="Title 5" xfId="0"/>
    <cellStyle name="Title 6" xfId="0"/>
    <cellStyle name="Title_TRT1" xfId="0"/>
    <cellStyle name="Titulo" xfId="0"/>
    <cellStyle name="Titulo 10" xfId="0"/>
    <cellStyle name="Titulo 11" xfId="0"/>
    <cellStyle name="Titulo 12" xfId="0"/>
    <cellStyle name="Titulo 13" xfId="0"/>
    <cellStyle name="Titulo 14" xfId="0"/>
    <cellStyle name="Titulo 15" xfId="0"/>
    <cellStyle name="Titulo 16" xfId="0"/>
    <cellStyle name="Titulo 17" xfId="0"/>
    <cellStyle name="Titulo 18" xfId="0"/>
    <cellStyle name="Titulo 19" xfId="0"/>
    <cellStyle name="Titulo 2" xfId="0"/>
    <cellStyle name="Titulo 2 2" xfId="0"/>
    <cellStyle name="Titulo 20" xfId="0"/>
    <cellStyle name="Titulo 21" xfId="0"/>
    <cellStyle name="Titulo 22" xfId="0"/>
    <cellStyle name="Titulo 23" xfId="0"/>
    <cellStyle name="Titulo 3" xfId="0"/>
    <cellStyle name="Titulo 3 2" xfId="0"/>
    <cellStyle name="Titulo 4" xfId="0"/>
    <cellStyle name="Titulo 4 2" xfId="0"/>
    <cellStyle name="Titulo 5" xfId="0"/>
    <cellStyle name="Titulo 5 2" xfId="0"/>
    <cellStyle name="Titulo 6" xfId="0"/>
    <cellStyle name="Titulo 6 2" xfId="0"/>
    <cellStyle name="Titulo 7" xfId="0"/>
    <cellStyle name="Titulo 7 2" xfId="0"/>
    <cellStyle name="Titulo 8" xfId="0"/>
    <cellStyle name="Titulo 8 2" xfId="0"/>
    <cellStyle name="Titulo 9" xfId="0"/>
    <cellStyle name="Titulo 9 2" xfId="0"/>
    <cellStyle name="Titulo1" xfId="0"/>
    <cellStyle name="Titulo1 2" xfId="0"/>
    <cellStyle name="Titulo1 2 2" xfId="0"/>
    <cellStyle name="Titulo1 3" xfId="0"/>
    <cellStyle name="Titulo1 4" xfId="0"/>
    <cellStyle name="Titulo1 5" xfId="0"/>
    <cellStyle name="Titulo1 6" xfId="0"/>
    <cellStyle name="Titulo1_TRT1" xfId="0"/>
    <cellStyle name="Titulo2" xfId="0"/>
    <cellStyle name="Titulo2 2" xfId="0"/>
    <cellStyle name="Titulo2 2 2" xfId="0"/>
    <cellStyle name="Titulo2 3" xfId="0"/>
    <cellStyle name="Titulo2 4" xfId="0"/>
    <cellStyle name="Titulo2 5" xfId="0"/>
    <cellStyle name="Titulo2 6" xfId="0"/>
    <cellStyle name="Titulo2_TRT1" xfId="0"/>
    <cellStyle name="Titulo_00_Equalização ASMED_SOF" xfId="0"/>
    <cellStyle name="Total 2" xfId="0"/>
    <cellStyle name="Total 2 10" xfId="0"/>
    <cellStyle name="Total 2 11" xfId="0"/>
    <cellStyle name="Total 2 12" xfId="0"/>
    <cellStyle name="Total 2 13" xfId="0"/>
    <cellStyle name="Total 2 14" xfId="0"/>
    <cellStyle name="Total 2 15" xfId="0"/>
    <cellStyle name="Total 2 16" xfId="0"/>
    <cellStyle name="Total 2 17" xfId="0"/>
    <cellStyle name="Total 2 18" xfId="0"/>
    <cellStyle name="Total 2 19" xfId="0"/>
    <cellStyle name="Total 2 2" xfId="0"/>
    <cellStyle name="Total 2 2 10" xfId="0"/>
    <cellStyle name="Total 2 2 11" xfId="0"/>
    <cellStyle name="Total 2 2 12" xfId="0"/>
    <cellStyle name="Total 2 2 13" xfId="0"/>
    <cellStyle name="Total 2 2 14" xfId="0"/>
    <cellStyle name="Total 2 2 15" xfId="0"/>
    <cellStyle name="Total 2 2 16" xfId="0"/>
    <cellStyle name="Total 2 2 17" xfId="0"/>
    <cellStyle name="Total 2 2 18" xfId="0"/>
    <cellStyle name="Total 2 2 19" xfId="0"/>
    <cellStyle name="Total 2 2 2" xfId="0"/>
    <cellStyle name="Total 2 2 2 2" xfId="0"/>
    <cellStyle name="Total 2 2 2 3" xfId="0"/>
    <cellStyle name="Total 2 2 2 4" xfId="0"/>
    <cellStyle name="Total 2 2 2 5" xfId="0"/>
    <cellStyle name="Total 2 2 2 6" xfId="0"/>
    <cellStyle name="Total 2 2 20" xfId="0"/>
    <cellStyle name="Total 2 2 21" xfId="0"/>
    <cellStyle name="Total 2 2 22" xfId="0"/>
    <cellStyle name="Total 2 2 23" xfId="0"/>
    <cellStyle name="Total 2 2 24" xfId="0"/>
    <cellStyle name="Total 2 2 25" xfId="0"/>
    <cellStyle name="Total 2 2 26" xfId="0"/>
    <cellStyle name="Total 2 2 27" xfId="0"/>
    <cellStyle name="Total 2 2 28" xfId="0"/>
    <cellStyle name="Total 2 2 29" xfId="0"/>
    <cellStyle name="Total 2 2 2_TRT3" xfId="0"/>
    <cellStyle name="Total 2 2 3" xfId="0"/>
    <cellStyle name="Total 2 2 3 2" xfId="0"/>
    <cellStyle name="Total 2 2 3 3" xfId="0"/>
    <cellStyle name="Total 2 2 30" xfId="0"/>
    <cellStyle name="Total 2 2 31" xfId="0"/>
    <cellStyle name="Total 2 2 32" xfId="0"/>
    <cellStyle name="Total 2 2 33" xfId="0"/>
    <cellStyle name="Total 2 2 34" xfId="0"/>
    <cellStyle name="Total 2 2 35" xfId="0"/>
    <cellStyle name="Total 2 2 3_TRT3" xfId="0"/>
    <cellStyle name="Total 2 2 4" xfId="0"/>
    <cellStyle name="Total 2 2 5" xfId="0"/>
    <cellStyle name="Total 2 2 6" xfId="0"/>
    <cellStyle name="Total 2 2 7" xfId="0"/>
    <cellStyle name="Total 2 2 8" xfId="0"/>
    <cellStyle name="Total 2 2 9" xfId="0"/>
    <cellStyle name="Total 2 20" xfId="0"/>
    <cellStyle name="Total 2 21" xfId="0"/>
    <cellStyle name="Total 2 22" xfId="0"/>
    <cellStyle name="Total 2 23" xfId="0"/>
    <cellStyle name="Total 2 24" xfId="0"/>
    <cellStyle name="Total 2 25" xfId="0"/>
    <cellStyle name="Total 2 26" xfId="0"/>
    <cellStyle name="Total 2 27" xfId="0"/>
    <cellStyle name="Total 2 28" xfId="0"/>
    <cellStyle name="Total 2 29" xfId="0"/>
    <cellStyle name="Total 2 2_TRT1" xfId="0"/>
    <cellStyle name="Total 2 3" xfId="0"/>
    <cellStyle name="Total 2 3 2" xfId="0"/>
    <cellStyle name="Total 2 3 3" xfId="0"/>
    <cellStyle name="Total 2 3 4" xfId="0"/>
    <cellStyle name="Total 2 3 5" xfId="0"/>
    <cellStyle name="Total 2 3 6" xfId="0"/>
    <cellStyle name="Total 2 30" xfId="0"/>
    <cellStyle name="Total 2 31" xfId="0"/>
    <cellStyle name="Total 2 32" xfId="0"/>
    <cellStyle name="Total 2 33" xfId="0"/>
    <cellStyle name="Total 2 34" xfId="0"/>
    <cellStyle name="Total 2 35" xfId="0"/>
    <cellStyle name="Total 2 36" xfId="0"/>
    <cellStyle name="Total 2 3_TRT3" xfId="0"/>
    <cellStyle name="Total 2 4" xfId="0"/>
    <cellStyle name="Total 2 4 2" xfId="0"/>
    <cellStyle name="Total 2 4 3" xfId="0"/>
    <cellStyle name="Total 2 4_TRT3" xfId="0"/>
    <cellStyle name="Total 2 5" xfId="0"/>
    <cellStyle name="Total 2 6" xfId="0"/>
    <cellStyle name="Total 2 7" xfId="0"/>
    <cellStyle name="Total 2 8" xfId="0"/>
    <cellStyle name="Total 2 9" xfId="0"/>
    <cellStyle name="Total 2_05_Impactos_Demais PLs_2013_Dados CNJ de jul-12" xfId="0"/>
    <cellStyle name="Total 3" xfId="0"/>
    <cellStyle name="Total 3 10" xfId="0"/>
    <cellStyle name="Total 3 11" xfId="0"/>
    <cellStyle name="Total 3 12" xfId="0"/>
    <cellStyle name="Total 3 13" xfId="0"/>
    <cellStyle name="Total 3 14" xfId="0"/>
    <cellStyle name="Total 3 15" xfId="0"/>
    <cellStyle name="Total 3 16" xfId="0"/>
    <cellStyle name="Total 3 17" xfId="0"/>
    <cellStyle name="Total 3 18" xfId="0"/>
    <cellStyle name="Total 3 19" xfId="0"/>
    <cellStyle name="Total 3 2" xfId="0"/>
    <cellStyle name="Total 3 2 2" xfId="0"/>
    <cellStyle name="Total 3 2 3" xfId="0"/>
    <cellStyle name="Total 3 2 4" xfId="0"/>
    <cellStyle name="Total 3 2 5" xfId="0"/>
    <cellStyle name="Total 3 2 6" xfId="0"/>
    <cellStyle name="Total 3 20" xfId="0"/>
    <cellStyle name="Total 3 21" xfId="0"/>
    <cellStyle name="Total 3 22" xfId="0"/>
    <cellStyle name="Total 3 23" xfId="0"/>
    <cellStyle name="Total 3 24" xfId="0"/>
    <cellStyle name="Total 3 25" xfId="0"/>
    <cellStyle name="Total 3 26" xfId="0"/>
    <cellStyle name="Total 3 27" xfId="0"/>
    <cellStyle name="Total 3 28" xfId="0"/>
    <cellStyle name="Total 3 29" xfId="0"/>
    <cellStyle name="Total 3 2_TRT3" xfId="0"/>
    <cellStyle name="Total 3 3" xfId="0"/>
    <cellStyle name="Total 3 3 2" xfId="0"/>
    <cellStyle name="Total 3 3 3" xfId="0"/>
    <cellStyle name="Total 3 30" xfId="0"/>
    <cellStyle name="Total 3 31" xfId="0"/>
    <cellStyle name="Total 3 32" xfId="0"/>
    <cellStyle name="Total 3 33" xfId="0"/>
    <cellStyle name="Total 3 34" xfId="0"/>
    <cellStyle name="Total 3 35" xfId="0"/>
    <cellStyle name="Total 3 3_TRT3" xfId="0"/>
    <cellStyle name="Total 3 4" xfId="0"/>
    <cellStyle name="Total 3 5" xfId="0"/>
    <cellStyle name="Total 3 6" xfId="0"/>
    <cellStyle name="Total 3 7" xfId="0"/>
    <cellStyle name="Total 3 8" xfId="0"/>
    <cellStyle name="Total 3 9" xfId="0"/>
    <cellStyle name="Total 3_TRT1" xfId="0"/>
    <cellStyle name="Total 4" xfId="0"/>
    <cellStyle name="Total 4 10" xfId="0"/>
    <cellStyle name="Total 4 11" xfId="0"/>
    <cellStyle name="Total 4 12" xfId="0"/>
    <cellStyle name="Total 4 13" xfId="0"/>
    <cellStyle name="Total 4 14" xfId="0"/>
    <cellStyle name="Total 4 15" xfId="0"/>
    <cellStyle name="Total 4 16" xfId="0"/>
    <cellStyle name="Total 4 17" xfId="0"/>
    <cellStyle name="Total 4 18" xfId="0"/>
    <cellStyle name="Total 4 19" xfId="0"/>
    <cellStyle name="Total 4 2" xfId="0"/>
    <cellStyle name="Total 4 2 2" xfId="0"/>
    <cellStyle name="Total 4 2 3" xfId="0"/>
    <cellStyle name="Total 4 2 4" xfId="0"/>
    <cellStyle name="Total 4 2 5" xfId="0"/>
    <cellStyle name="Total 4 2 6" xfId="0"/>
    <cellStyle name="Total 4 20" xfId="0"/>
    <cellStyle name="Total 4 21" xfId="0"/>
    <cellStyle name="Total 4 22" xfId="0"/>
    <cellStyle name="Total 4 23" xfId="0"/>
    <cellStyle name="Total 4 24" xfId="0"/>
    <cellStyle name="Total 4 25" xfId="0"/>
    <cellStyle name="Total 4 26" xfId="0"/>
    <cellStyle name="Total 4 27" xfId="0"/>
    <cellStyle name="Total 4 28" xfId="0"/>
    <cellStyle name="Total 4 29" xfId="0"/>
    <cellStyle name="Total 4 2_TRT3" xfId="0"/>
    <cellStyle name="Total 4 3" xfId="0"/>
    <cellStyle name="Total 4 3 2" xfId="0"/>
    <cellStyle name="Total 4 3 3" xfId="0"/>
    <cellStyle name="Total 4 30" xfId="0"/>
    <cellStyle name="Total 4 31" xfId="0"/>
    <cellStyle name="Total 4 32" xfId="0"/>
    <cellStyle name="Total 4 33" xfId="0"/>
    <cellStyle name="Total 4 34" xfId="0"/>
    <cellStyle name="Total 4 35" xfId="0"/>
    <cellStyle name="Total 4 3_TRT3" xfId="0"/>
    <cellStyle name="Total 4 4" xfId="0"/>
    <cellStyle name="Total 4 5" xfId="0"/>
    <cellStyle name="Total 4 6" xfId="0"/>
    <cellStyle name="Total 4 7" xfId="0"/>
    <cellStyle name="Total 4 8" xfId="0"/>
    <cellStyle name="Total 4 9" xfId="0"/>
    <cellStyle name="Total 4_TRT1" xfId="0"/>
    <cellStyle name="Total 5" xfId="0"/>
    <cellStyle name="Título 1 1" xfId="0"/>
    <cellStyle name="Título 1 1 1" xfId="0"/>
    <cellStyle name="Título 1 1 2" xfId="0"/>
    <cellStyle name="Título 1 1 2 2" xfId="0"/>
    <cellStyle name="Título 1 1 3" xfId="0"/>
    <cellStyle name="Título 1 1 4" xfId="0"/>
    <cellStyle name="Título 1 1 5" xfId="0"/>
    <cellStyle name="Título 1 1 6" xfId="0"/>
    <cellStyle name="Título 1 1 7" xfId="0"/>
    <cellStyle name="Título 1 1_TRT1" xfId="0"/>
    <cellStyle name="Título 1 2" xfId="0"/>
    <cellStyle name="Título 1 2 2" xfId="0"/>
    <cellStyle name="Título 1 2 2 2" xfId="0"/>
    <cellStyle name="Título 1 2 2 2 2" xfId="0"/>
    <cellStyle name="Título 1 2 2 3" xfId="0"/>
    <cellStyle name="Título 1 2 2 4" xfId="0"/>
    <cellStyle name="Título 1 2 2 5" xfId="0"/>
    <cellStyle name="Título 1 2 2 6" xfId="0"/>
    <cellStyle name="Título 1 2 2 7" xfId="0"/>
    <cellStyle name="Título 1 2 2_TRT1" xfId="0"/>
    <cellStyle name="Título 1 2 3" xfId="0"/>
    <cellStyle name="Título 1 2 3 2" xfId="0"/>
    <cellStyle name="Título 1 2 4" xfId="0"/>
    <cellStyle name="Título 1 2 5" xfId="0"/>
    <cellStyle name="Título 1 2 6" xfId="0"/>
    <cellStyle name="Título 1 2 7" xfId="0"/>
    <cellStyle name="Título 1 2 8" xfId="0"/>
    <cellStyle name="Título 1 2_05_Impactos_Demais PLs_2013_Dados CNJ de jul-12" xfId="0"/>
    <cellStyle name="Título 1 3" xfId="0"/>
    <cellStyle name="Título 1 3 2" xfId="0"/>
    <cellStyle name="Título 1 3 2 2" xfId="0"/>
    <cellStyle name="Título 1 3 3" xfId="0"/>
    <cellStyle name="Título 1 3 4" xfId="0"/>
    <cellStyle name="Título 1 3 5" xfId="0"/>
    <cellStyle name="Título 1 3 6" xfId="0"/>
    <cellStyle name="Título 1 3 7" xfId="0"/>
    <cellStyle name="Título 1 3_TRT1" xfId="0"/>
    <cellStyle name="Título 1 4" xfId="0"/>
    <cellStyle name="Título 1 4 2" xfId="0"/>
    <cellStyle name="Título 1 4 2 2" xfId="0"/>
    <cellStyle name="Título 1 4 3" xfId="0"/>
    <cellStyle name="Título 1 4 4" xfId="0"/>
    <cellStyle name="Título 1 4 5" xfId="0"/>
    <cellStyle name="Título 1 4 6" xfId="0"/>
    <cellStyle name="Título 1 4 7" xfId="0"/>
    <cellStyle name="Título 1 4_TRT1" xfId="0"/>
    <cellStyle name="Título 1 5" xfId="0"/>
    <cellStyle name="Título 10" xfId="0"/>
    <cellStyle name="Título 10 2" xfId="0"/>
    <cellStyle name="Título 10 2 2" xfId="0"/>
    <cellStyle name="Título 10 3" xfId="0"/>
    <cellStyle name="Título 10 4" xfId="0"/>
    <cellStyle name="Título 10 5" xfId="0"/>
    <cellStyle name="Título 10 6" xfId="0"/>
    <cellStyle name="Título 10_TRT1" xfId="0"/>
    <cellStyle name="Título 11" xfId="0"/>
    <cellStyle name="Título 11 2" xfId="0"/>
    <cellStyle name="Título 11 2 2" xfId="0"/>
    <cellStyle name="Título 11 3" xfId="0"/>
    <cellStyle name="Título 11 4" xfId="0"/>
    <cellStyle name="Título 11 5" xfId="0"/>
    <cellStyle name="Título 11 6" xfId="0"/>
    <cellStyle name="Título 11_TRT1" xfId="0"/>
    <cellStyle name="Título 12" xfId="0"/>
    <cellStyle name="Título 13" xfId="0"/>
    <cellStyle name="Título 2 2" xfId="0"/>
    <cellStyle name="Título 2 2 2" xfId="0"/>
    <cellStyle name="Título 2 2 2 2" xfId="0"/>
    <cellStyle name="Título 2 2 2 2 2" xfId="0"/>
    <cellStyle name="Título 2 2 2 3" xfId="0"/>
    <cellStyle name="Título 2 2 2 4" xfId="0"/>
    <cellStyle name="Título 2 2 2 5" xfId="0"/>
    <cellStyle name="Título 2 2 2 6" xfId="0"/>
    <cellStyle name="Título 2 2 2 7" xfId="0"/>
    <cellStyle name="Título 2 2 2_TRT1" xfId="0"/>
    <cellStyle name="Título 2 2 3" xfId="0"/>
    <cellStyle name="Título 2 2 3 2" xfId="0"/>
    <cellStyle name="Título 2 2 4" xfId="0"/>
    <cellStyle name="Título 2 2 5" xfId="0"/>
    <cellStyle name="Título 2 2 6" xfId="0"/>
    <cellStyle name="Título 2 2 7" xfId="0"/>
    <cellStyle name="Título 2 2 8" xfId="0"/>
    <cellStyle name="Título 2 2_05_Impactos_Demais PLs_2013_Dados CNJ de jul-12" xfId="0"/>
    <cellStyle name="Título 2 3" xfId="0"/>
    <cellStyle name="Título 2 3 2" xfId="0"/>
    <cellStyle name="Título 2 3 2 2" xfId="0"/>
    <cellStyle name="Título 2 3 3" xfId="0"/>
    <cellStyle name="Título 2 3 4" xfId="0"/>
    <cellStyle name="Título 2 3 5" xfId="0"/>
    <cellStyle name="Título 2 3 6" xfId="0"/>
    <cellStyle name="Título 2 3 7" xfId="0"/>
    <cellStyle name="Título 2 3_TRT1" xfId="0"/>
    <cellStyle name="Título 2 4" xfId="0"/>
    <cellStyle name="Título 2 4 2" xfId="0"/>
    <cellStyle name="Título 2 4 2 2" xfId="0"/>
    <cellStyle name="Título 2 4 3" xfId="0"/>
    <cellStyle name="Título 2 4 4" xfId="0"/>
    <cellStyle name="Título 2 4 5" xfId="0"/>
    <cellStyle name="Título 2 4 6" xfId="0"/>
    <cellStyle name="Título 2 4 7" xfId="0"/>
    <cellStyle name="Título 2 4_TRT1" xfId="0"/>
    <cellStyle name="Título 2 5" xfId="0"/>
    <cellStyle name="Título 3 2" xfId="0"/>
    <cellStyle name="Título 3 2 2" xfId="0"/>
    <cellStyle name="Título 3 2 2 2" xfId="0"/>
    <cellStyle name="Título 3 2 2 2 2" xfId="0"/>
    <cellStyle name="Título 3 2 2 3" xfId="0"/>
    <cellStyle name="Título 3 2 2 4" xfId="0"/>
    <cellStyle name="Título 3 2 2 5" xfId="0"/>
    <cellStyle name="Título 3 2 2 6" xfId="0"/>
    <cellStyle name="Título 3 2 2 7" xfId="0"/>
    <cellStyle name="Título 3 2 2_TRT1" xfId="0"/>
    <cellStyle name="Título 3 2 3" xfId="0"/>
    <cellStyle name="Título 3 2 3 2" xfId="0"/>
    <cellStyle name="Título 3 2 4" xfId="0"/>
    <cellStyle name="Título 3 2 5" xfId="0"/>
    <cellStyle name="Título 3 2 6" xfId="0"/>
    <cellStyle name="Título 3 2 7" xfId="0"/>
    <cellStyle name="Título 3 2 8" xfId="0"/>
    <cellStyle name="Título 3 2_05_Impactos_Demais PLs_2013_Dados CNJ de jul-12" xfId="0"/>
    <cellStyle name="Título 3 3" xfId="0"/>
    <cellStyle name="Título 3 3 2" xfId="0"/>
    <cellStyle name="Título 3 3 2 2" xfId="0"/>
    <cellStyle name="Título 3 3 3" xfId="0"/>
    <cellStyle name="Título 3 3 4" xfId="0"/>
    <cellStyle name="Título 3 3 5" xfId="0"/>
    <cellStyle name="Título 3 3 6" xfId="0"/>
    <cellStyle name="Título 3 3 7" xfId="0"/>
    <cellStyle name="Título 3 3_TRT1" xfId="0"/>
    <cellStyle name="Título 3 4" xfId="0"/>
    <cellStyle name="Título 3 4 2" xfId="0"/>
    <cellStyle name="Título 3 4 2 2" xfId="0"/>
    <cellStyle name="Título 3 4 3" xfId="0"/>
    <cellStyle name="Título 3 4 4" xfId="0"/>
    <cellStyle name="Título 3 4 5" xfId="0"/>
    <cellStyle name="Título 3 4 6" xfId="0"/>
    <cellStyle name="Título 3 4 7" xfId="0"/>
    <cellStyle name="Título 3 4_TRT1" xfId="0"/>
    <cellStyle name="Título 3 5" xfId="0"/>
    <cellStyle name="Título 4 2" xfId="0"/>
    <cellStyle name="Título 4 2 2" xfId="0"/>
    <cellStyle name="Título 4 2 2 2" xfId="0"/>
    <cellStyle name="Título 4 2 2 2 2" xfId="0"/>
    <cellStyle name="Título 4 2 2 3" xfId="0"/>
    <cellStyle name="Título 4 2 2 4" xfId="0"/>
    <cellStyle name="Título 4 2 2 5" xfId="0"/>
    <cellStyle name="Título 4 2 2 6" xfId="0"/>
    <cellStyle name="Título 4 2 2_TRT1" xfId="0"/>
    <cellStyle name="Título 4 2 3" xfId="0"/>
    <cellStyle name="Título 4 2 3 2" xfId="0"/>
    <cellStyle name="Título 4 2 4" xfId="0"/>
    <cellStyle name="Título 4 2 5" xfId="0"/>
    <cellStyle name="Título 4 2 6" xfId="0"/>
    <cellStyle name="Título 4 2 7" xfId="0"/>
    <cellStyle name="Título 4 2_05_Impactos_Demais PLs_2013_Dados CNJ de jul-12" xfId="0"/>
    <cellStyle name="Título 4 3" xfId="0"/>
    <cellStyle name="Título 4 3 2" xfId="0"/>
    <cellStyle name="Título 4 3 2 2" xfId="0"/>
    <cellStyle name="Título 4 3 3" xfId="0"/>
    <cellStyle name="Título 4 3 4" xfId="0"/>
    <cellStyle name="Título 4 3 5" xfId="0"/>
    <cellStyle name="Título 4 3 6" xfId="0"/>
    <cellStyle name="Título 4 3_TRT1" xfId="0"/>
    <cellStyle name="Título 4 4" xfId="0"/>
    <cellStyle name="Título 4 4 2" xfId="0"/>
    <cellStyle name="Título 4 4 2 2" xfId="0"/>
    <cellStyle name="Título 4 4 3" xfId="0"/>
    <cellStyle name="Título 4 4 4" xfId="0"/>
    <cellStyle name="Título 4 4 5" xfId="0"/>
    <cellStyle name="Título 4 4 6" xfId="0"/>
    <cellStyle name="Título 4 4_TRT1" xfId="0"/>
    <cellStyle name="Título 4 5" xfId="0"/>
    <cellStyle name="Título 5" xfId="0"/>
    <cellStyle name="Título 5 2" xfId="0"/>
    <cellStyle name="Título 5 2 2" xfId="0"/>
    <cellStyle name="Título 5 2 2 2" xfId="0"/>
    <cellStyle name="Título 5 2 3" xfId="0"/>
    <cellStyle name="Título 5 2 4" xfId="0"/>
    <cellStyle name="Título 5 2 5" xfId="0"/>
    <cellStyle name="Título 5 2 6" xfId="0"/>
    <cellStyle name="Título 5 2_TRT1" xfId="0"/>
    <cellStyle name="Título 5 3" xfId="0"/>
    <cellStyle name="Título 5 3 2" xfId="0"/>
    <cellStyle name="Título 5 3 2 2" xfId="0"/>
    <cellStyle name="Título 5 3 3" xfId="0"/>
    <cellStyle name="Título 5 3 4" xfId="0"/>
    <cellStyle name="Título 5 3 5" xfId="0"/>
    <cellStyle name="Título 5 3 6" xfId="0"/>
    <cellStyle name="Título 5 3_TRT1" xfId="0"/>
    <cellStyle name="Título 5 4" xfId="0"/>
    <cellStyle name="Título 5 4 2" xfId="0"/>
    <cellStyle name="Título 5 5" xfId="0"/>
    <cellStyle name="Título 5 6" xfId="0"/>
    <cellStyle name="Título 5 7" xfId="0"/>
    <cellStyle name="Título 5 8" xfId="0"/>
    <cellStyle name="Título 5 9" xfId="0"/>
    <cellStyle name="Título 5_05_Impactos_Demais PLs_2013_Dados CNJ de jul-12" xfId="0"/>
    <cellStyle name="Título 6" xfId="0"/>
    <cellStyle name="Título 6 2" xfId="0"/>
    <cellStyle name="Título 6 2 2" xfId="0"/>
    <cellStyle name="Título 6 2 2 2" xfId="0"/>
    <cellStyle name="Título 6 2 3" xfId="0"/>
    <cellStyle name="Título 6 2 4" xfId="0"/>
    <cellStyle name="Título 6 2 5" xfId="0"/>
    <cellStyle name="Título 6 2 6" xfId="0"/>
    <cellStyle name="Título 6 2_TRT1" xfId="0"/>
    <cellStyle name="Título 6 3" xfId="0"/>
    <cellStyle name="Título 6 3 2" xfId="0"/>
    <cellStyle name="Título 6 4" xfId="0"/>
    <cellStyle name="Título 6 5" xfId="0"/>
    <cellStyle name="Título 6 6" xfId="0"/>
    <cellStyle name="Título 6 7" xfId="0"/>
    <cellStyle name="Título 6 8" xfId="0"/>
    <cellStyle name="Título 6_34" xfId="0"/>
    <cellStyle name="Título 7" xfId="0"/>
    <cellStyle name="Título 7 2" xfId="0"/>
    <cellStyle name="Título 7 2 2" xfId="0"/>
    <cellStyle name="Título 7 3" xfId="0"/>
    <cellStyle name="Título 7 4" xfId="0"/>
    <cellStyle name="Título 7 5" xfId="0"/>
    <cellStyle name="Título 7 6" xfId="0"/>
    <cellStyle name="Título 7 7" xfId="0"/>
    <cellStyle name="Título 7_TRT1" xfId="0"/>
    <cellStyle name="Título 8" xfId="0"/>
    <cellStyle name="Título 8 2" xfId="0"/>
    <cellStyle name="Título 8 2 2" xfId="0"/>
    <cellStyle name="Título 8 3" xfId="0"/>
    <cellStyle name="Título 8 4" xfId="0"/>
    <cellStyle name="Título 8 5" xfId="0"/>
    <cellStyle name="Título 8 6" xfId="0"/>
    <cellStyle name="Título 8 7" xfId="0"/>
    <cellStyle name="Título 8_TRT1" xfId="0"/>
    <cellStyle name="Título 9" xfId="0"/>
    <cellStyle name="Título 9 2" xfId="0"/>
    <cellStyle name="Título 9 2 2" xfId="0"/>
    <cellStyle name="Título 9 3" xfId="0"/>
    <cellStyle name="Título 9 4" xfId="0"/>
    <cellStyle name="Título 9 5" xfId="0"/>
    <cellStyle name="Título 9 6" xfId="0"/>
    <cellStyle name="Título 9 7" xfId="0"/>
    <cellStyle name="Título 9_TRT1" xfId="0"/>
    <cellStyle name="V¡rgula" xfId="0"/>
    <cellStyle name="V¡rgula 2" xfId="0"/>
    <cellStyle name="V¡rgula 2 2" xfId="0"/>
    <cellStyle name="V¡rgula 3" xfId="0"/>
    <cellStyle name="V¡rgula 4" xfId="0"/>
    <cellStyle name="V¡rgula 5" xfId="0"/>
    <cellStyle name="V¡rgula0" xfId="0"/>
    <cellStyle name="V¡rgula0 2" xfId="0"/>
    <cellStyle name="V¡rgula0 2 2" xfId="0"/>
    <cellStyle name="V¡rgula0 3" xfId="0"/>
    <cellStyle name="V¡rgula0 4" xfId="0"/>
    <cellStyle name="V¡rgula0 5" xfId="0"/>
    <cellStyle name="V¡rgula0_TRT1" xfId="0"/>
    <cellStyle name="V¡rgula_TRT1" xfId="0"/>
    <cellStyle name="Vírgul - Estilo1" xfId="0"/>
    <cellStyle name="Vírgul - Estilo1 2" xfId="0"/>
    <cellStyle name="Vírgul - Estilo1 2 2" xfId="0"/>
    <cellStyle name="Vírgul - Estilo1 3" xfId="0"/>
    <cellStyle name="Vírgul - Estilo1 4" xfId="0"/>
    <cellStyle name="Vírgul - Estilo1 5" xfId="0"/>
    <cellStyle name="Vírgul - Estilo1_TRT14" xfId="0"/>
    <cellStyle name="Vírgula 2" xfId="0"/>
    <cellStyle name="Vírgula 2 10" xfId="0"/>
    <cellStyle name="Vírgula 2 11" xfId="0"/>
    <cellStyle name="Vírgula 2 12" xfId="0"/>
    <cellStyle name="Vírgula 2 13" xfId="0"/>
    <cellStyle name="Vírgula 2 14" xfId="0"/>
    <cellStyle name="Vírgula 2 15" xfId="0"/>
    <cellStyle name="Vírgula 2 16" xfId="0"/>
    <cellStyle name="Vírgula 2 17" xfId="0"/>
    <cellStyle name="Vírgula 2 18" xfId="0"/>
    <cellStyle name="Vírgula 2 19" xfId="0"/>
    <cellStyle name="Vírgula 2 2" xfId="0"/>
    <cellStyle name="Vírgula 2 2 2" xfId="0"/>
    <cellStyle name="Vírgula 2 2 2 2" xfId="0"/>
    <cellStyle name="Vírgula 2 2 2 3" xfId="0"/>
    <cellStyle name="Vírgula 2 2 3" xfId="0"/>
    <cellStyle name="Vírgula 2 2 4" xfId="0"/>
    <cellStyle name="Vírgula 2 2 5" xfId="0"/>
    <cellStyle name="Vírgula 2 2 6" xfId="0"/>
    <cellStyle name="Vírgula 2 2 7" xfId="0"/>
    <cellStyle name="Vírgula 2 2 8" xfId="0"/>
    <cellStyle name="Vírgula 2 2 9" xfId="0"/>
    <cellStyle name="Vírgula 2 20" xfId="0"/>
    <cellStyle name="Vírgula 2 21" xfId="0"/>
    <cellStyle name="Vírgula 2 22" xfId="0"/>
    <cellStyle name="Vírgula 2 23" xfId="0"/>
    <cellStyle name="Vírgula 2 24" xfId="0"/>
    <cellStyle name="Vírgula 2 25" xfId="0"/>
    <cellStyle name="Vírgula 2 26" xfId="0"/>
    <cellStyle name="Vírgula 2 27" xfId="0"/>
    <cellStyle name="Vírgula 2 28" xfId="0"/>
    <cellStyle name="Vírgula 2 29" xfId="0"/>
    <cellStyle name="Vírgula 2 2_TRT1" xfId="0"/>
    <cellStyle name="Vírgula 2 3" xfId="0"/>
    <cellStyle name="Vírgula 2 3 2" xfId="0"/>
    <cellStyle name="Vírgula 2 3 3" xfId="0"/>
    <cellStyle name="Vírgula 2 3 4" xfId="0"/>
    <cellStyle name="Vírgula 2 3 5" xfId="0"/>
    <cellStyle name="Vírgula 2 30" xfId="0"/>
    <cellStyle name="Vírgula 2 31" xfId="0"/>
    <cellStyle name="Vírgula 2 32" xfId="0"/>
    <cellStyle name="Vírgula 2 33" xfId="0"/>
    <cellStyle name="Vírgula 2 34" xfId="0"/>
    <cellStyle name="Vírgula 2 35" xfId="0"/>
    <cellStyle name="Vírgula 2 36" xfId="0"/>
    <cellStyle name="Vírgula 2 37" xfId="0"/>
    <cellStyle name="Vírgula 2 38" xfId="0"/>
    <cellStyle name="Vírgula 2 39" xfId="0"/>
    <cellStyle name="Vírgula 2 3_TRT3" xfId="0"/>
    <cellStyle name="Vírgula 2 4" xfId="0"/>
    <cellStyle name="Vírgula 2 40" xfId="0"/>
    <cellStyle name="Vírgula 2 41" xfId="0"/>
    <cellStyle name="Vírgula 2 42" xfId="0"/>
    <cellStyle name="Vírgula 2 43" xfId="0"/>
    <cellStyle name="Vírgula 2 44" xfId="0"/>
    <cellStyle name="Vírgula 2 45" xfId="0"/>
    <cellStyle name="Vírgula 2 46" xfId="0"/>
    <cellStyle name="Vírgula 2 47" xfId="0"/>
    <cellStyle name="Vírgula 2 48" xfId="0"/>
    <cellStyle name="Vírgula 2 49" xfId="0"/>
    <cellStyle name="Vírgula 2 5" xfId="0"/>
    <cellStyle name="Vírgula 2 50" xfId="0"/>
    <cellStyle name="Vírgula 2 6" xfId="0"/>
    <cellStyle name="Vírgula 2 7" xfId="0"/>
    <cellStyle name="Vírgula 2 8" xfId="0"/>
    <cellStyle name="Vírgula 2 9" xfId="0"/>
    <cellStyle name="Vírgula 2_TRT1" xfId="0"/>
    <cellStyle name="Vírgula 3" xfId="0"/>
    <cellStyle name="Vírgula 3 2" xfId="0"/>
    <cellStyle name="Vírgula 3 2 2" xfId="0"/>
    <cellStyle name="Vírgula 3 2 3" xfId="0"/>
    <cellStyle name="Vírgula 3 3" xfId="0"/>
    <cellStyle name="Vírgula 3 4" xfId="0"/>
    <cellStyle name="Vírgula 3 5" xfId="0"/>
    <cellStyle name="Vírgula 3 6" xfId="0"/>
    <cellStyle name="Vírgula 3 7" xfId="0"/>
    <cellStyle name="Vírgula 3 8" xfId="0"/>
    <cellStyle name="Vírgula 3 9" xfId="0"/>
    <cellStyle name="Vírgula 3_TRT1" xfId="0"/>
    <cellStyle name="Vírgula 4" xfId="0"/>
    <cellStyle name="Vírgula 4 2" xfId="0"/>
    <cellStyle name="Vírgula 4 2 2" xfId="0"/>
    <cellStyle name="Vírgula 4 2 3" xfId="0"/>
    <cellStyle name="Vírgula 4 3" xfId="0"/>
    <cellStyle name="Vírgula 4 4" xfId="0"/>
    <cellStyle name="Vírgula 4 5" xfId="0"/>
    <cellStyle name="Vírgula 4 6" xfId="0"/>
    <cellStyle name="Vírgula 4 7" xfId="0"/>
    <cellStyle name="Vírgula 4 8" xfId="0"/>
    <cellStyle name="Vírgula 4 9" xfId="0"/>
    <cellStyle name="Vírgula 4_TRT1" xfId="0"/>
    <cellStyle name="Vírgula 5" xfId="0"/>
    <cellStyle name="Vírgula 5 10" xfId="0"/>
    <cellStyle name="Vírgula 5 11" xfId="0"/>
    <cellStyle name="Vírgula 5 12" xfId="0"/>
    <cellStyle name="Vírgula 5 13" xfId="0"/>
    <cellStyle name="Vírgula 5 14" xfId="0"/>
    <cellStyle name="Vírgula 5 2" xfId="0"/>
    <cellStyle name="Vírgula 5 2 2" xfId="0"/>
    <cellStyle name="Vírgula 5 2 3" xfId="0"/>
    <cellStyle name="Vírgula 5 2_TRT8" xfId="0"/>
    <cellStyle name="Vírgula 5 3" xfId="0"/>
    <cellStyle name="Vírgula 5 4" xfId="0"/>
    <cellStyle name="Vírgula 5 5" xfId="0"/>
    <cellStyle name="Vírgula 5 6" xfId="0"/>
    <cellStyle name="Vírgula 5 7" xfId="0"/>
    <cellStyle name="Vírgula 5 8" xfId="0"/>
    <cellStyle name="Vírgula 5 9" xfId="0"/>
    <cellStyle name="Vírgula 5_TRT1" xfId="0"/>
    <cellStyle name="Vírgula0" xfId="0"/>
    <cellStyle name="Vírgula0 2" xfId="0"/>
    <cellStyle name="Vírgula0 2 2" xfId="0"/>
    <cellStyle name="Vírgula0 3" xfId="0"/>
    <cellStyle name="Vírgula0 4" xfId="0"/>
    <cellStyle name="Vírgula0 5" xfId="0"/>
    <cellStyle name="Vírgula0 6" xfId="0"/>
    <cellStyle name="Vírgula0_TRT1" xfId="0"/>
    <cellStyle name="Warning 2" xfId="0"/>
    <cellStyle name="Warning 32" xfId="0"/>
    <cellStyle name="Warning Text" xfId="0"/>
    <cellStyle name="Warning Text 2" xfId="0"/>
    <cellStyle name="Warning Text 2 2" xfId="0"/>
    <cellStyle name="Warning Text 3" xfId="0"/>
    <cellStyle name="Warning Text 4" xfId="0"/>
    <cellStyle name="Warning Text 5" xfId="0"/>
    <cellStyle name="Warning Text 6" xfId="0"/>
    <cellStyle name="Warning Text_TRT1" xfId="0"/>
    <cellStyle name="Warning_TRT15" xfId="0"/>
    <cellStyle name="Ênfase1 2" xfId="0"/>
    <cellStyle name="Ênfase1 2 2" xfId="0"/>
    <cellStyle name="Ênfase1 2 2 2" xfId="0"/>
    <cellStyle name="Ênfase1 2 2 2 2" xfId="0"/>
    <cellStyle name="Ênfase1 2 2 3" xfId="0"/>
    <cellStyle name="Ênfase1 2 2 4" xfId="0"/>
    <cellStyle name="Ênfase1 2 2 5" xfId="0"/>
    <cellStyle name="Ênfase1 2 2 6" xfId="0"/>
    <cellStyle name="Ênfase1 2 2_TRT1" xfId="0"/>
    <cellStyle name="Ênfase1 2 3" xfId="0"/>
    <cellStyle name="Ênfase1 2 3 2" xfId="0"/>
    <cellStyle name="Ênfase1 2 4" xfId="0"/>
    <cellStyle name="Ênfase1 2 5" xfId="0"/>
    <cellStyle name="Ênfase1 2 6" xfId="0"/>
    <cellStyle name="Ênfase1 2 7" xfId="0"/>
    <cellStyle name="Ênfase1 2_05_Impactos_Demais PLs_2013_Dados CNJ de jul-12" xfId="0"/>
    <cellStyle name="Ênfase1 3" xfId="0"/>
    <cellStyle name="Ênfase1 3 2" xfId="0"/>
    <cellStyle name="Ênfase1 3 2 2" xfId="0"/>
    <cellStyle name="Ênfase1 3 3" xfId="0"/>
    <cellStyle name="Ênfase1 3 4" xfId="0"/>
    <cellStyle name="Ênfase1 3 5" xfId="0"/>
    <cellStyle name="Ênfase1 3 6" xfId="0"/>
    <cellStyle name="Ênfase1 3_TRT1" xfId="0"/>
    <cellStyle name="Ênfase1 4" xfId="0"/>
    <cellStyle name="Ênfase1 4 2" xfId="0"/>
    <cellStyle name="Ênfase1 4 2 2" xfId="0"/>
    <cellStyle name="Ênfase1 4 3" xfId="0"/>
    <cellStyle name="Ênfase1 4 4" xfId="0"/>
    <cellStyle name="Ênfase1 4 5" xfId="0"/>
    <cellStyle name="Ênfase1 4 6" xfId="0"/>
    <cellStyle name="Ênfase1 4_TRT1" xfId="0"/>
    <cellStyle name="Ênfase1 5" xfId="0"/>
    <cellStyle name="Ênfase2 2" xfId="0"/>
    <cellStyle name="Ênfase2 2 2" xfId="0"/>
    <cellStyle name="Ênfase2 2 2 2" xfId="0"/>
    <cellStyle name="Ênfase2 2 2 2 2" xfId="0"/>
    <cellStyle name="Ênfase2 2 2 3" xfId="0"/>
    <cellStyle name="Ênfase2 2 2 4" xfId="0"/>
    <cellStyle name="Ênfase2 2 2 5" xfId="0"/>
    <cellStyle name="Ênfase2 2 2 6" xfId="0"/>
    <cellStyle name="Ênfase2 2 2_TRT1" xfId="0"/>
    <cellStyle name="Ênfase2 2 3" xfId="0"/>
    <cellStyle name="Ênfase2 2 3 2" xfId="0"/>
    <cellStyle name="Ênfase2 2 4" xfId="0"/>
    <cellStyle name="Ênfase2 2 5" xfId="0"/>
    <cellStyle name="Ênfase2 2 6" xfId="0"/>
    <cellStyle name="Ênfase2 2 7" xfId="0"/>
    <cellStyle name="Ênfase2 2_05_Impactos_Demais PLs_2013_Dados CNJ de jul-12" xfId="0"/>
    <cellStyle name="Ênfase2 3" xfId="0"/>
    <cellStyle name="Ênfase2 3 2" xfId="0"/>
    <cellStyle name="Ênfase2 3 2 2" xfId="0"/>
    <cellStyle name="Ênfase2 3 3" xfId="0"/>
    <cellStyle name="Ênfase2 3 4" xfId="0"/>
    <cellStyle name="Ênfase2 3 5" xfId="0"/>
    <cellStyle name="Ênfase2 3 6" xfId="0"/>
    <cellStyle name="Ênfase2 3_TRT1" xfId="0"/>
    <cellStyle name="Ênfase2 4" xfId="0"/>
    <cellStyle name="Ênfase2 4 2" xfId="0"/>
    <cellStyle name="Ênfase2 4 2 2" xfId="0"/>
    <cellStyle name="Ênfase2 4 3" xfId="0"/>
    <cellStyle name="Ênfase2 4 4" xfId="0"/>
    <cellStyle name="Ênfase2 4 5" xfId="0"/>
    <cellStyle name="Ênfase2 4 6" xfId="0"/>
    <cellStyle name="Ênfase2 4_TRT1" xfId="0"/>
    <cellStyle name="Ênfase3 2" xfId="0"/>
    <cellStyle name="Ênfase3 2 2" xfId="0"/>
    <cellStyle name="Ênfase3 2 2 2" xfId="0"/>
    <cellStyle name="Ênfase3 2 2 2 2" xfId="0"/>
    <cellStyle name="Ênfase3 2 2 3" xfId="0"/>
    <cellStyle name="Ênfase3 2 2 4" xfId="0"/>
    <cellStyle name="Ênfase3 2 2 5" xfId="0"/>
    <cellStyle name="Ênfase3 2 2 6" xfId="0"/>
    <cellStyle name="Ênfase3 2 2_TRT1" xfId="0"/>
    <cellStyle name="Ênfase3 2 3" xfId="0"/>
    <cellStyle name="Ênfase3 2 3 2" xfId="0"/>
    <cellStyle name="Ênfase3 2 4" xfId="0"/>
    <cellStyle name="Ênfase3 2 5" xfId="0"/>
    <cellStyle name="Ênfase3 2 6" xfId="0"/>
    <cellStyle name="Ênfase3 2 7" xfId="0"/>
    <cellStyle name="Ênfase3 2_05_Impactos_Demais PLs_2013_Dados CNJ de jul-12" xfId="0"/>
    <cellStyle name="Ênfase3 3" xfId="0"/>
    <cellStyle name="Ênfase3 3 2" xfId="0"/>
    <cellStyle name="Ênfase3 3 2 2" xfId="0"/>
    <cellStyle name="Ênfase3 3 3" xfId="0"/>
    <cellStyle name="Ênfase3 3 4" xfId="0"/>
    <cellStyle name="Ênfase3 3 5" xfId="0"/>
    <cellStyle name="Ênfase3 3 6" xfId="0"/>
    <cellStyle name="Ênfase3 3_TRT1" xfId="0"/>
    <cellStyle name="Ênfase3 4" xfId="0"/>
    <cellStyle name="Ênfase3 4 2" xfId="0"/>
    <cellStyle name="Ênfase3 4 2 2" xfId="0"/>
    <cellStyle name="Ênfase3 4 3" xfId="0"/>
    <cellStyle name="Ênfase3 4 4" xfId="0"/>
    <cellStyle name="Ênfase3 4 5" xfId="0"/>
    <cellStyle name="Ênfase3 4 6" xfId="0"/>
    <cellStyle name="Ênfase3 4_TRT1" xfId="0"/>
    <cellStyle name="Ênfase4 2" xfId="0"/>
    <cellStyle name="Ênfase4 2 2" xfId="0"/>
    <cellStyle name="Ênfase4 2 2 2" xfId="0"/>
    <cellStyle name="Ênfase4 2 2 2 2" xfId="0"/>
    <cellStyle name="Ênfase4 2 2 3" xfId="0"/>
    <cellStyle name="Ênfase4 2 2 4" xfId="0"/>
    <cellStyle name="Ênfase4 2 2 5" xfId="0"/>
    <cellStyle name="Ênfase4 2 2 6" xfId="0"/>
    <cellStyle name="Ênfase4 2 2_TRT1" xfId="0"/>
    <cellStyle name="Ênfase4 2 3" xfId="0"/>
    <cellStyle name="Ênfase4 2 3 2" xfId="0"/>
    <cellStyle name="Ênfase4 2 4" xfId="0"/>
    <cellStyle name="Ênfase4 2 5" xfId="0"/>
    <cellStyle name="Ênfase4 2 6" xfId="0"/>
    <cellStyle name="Ênfase4 2 7" xfId="0"/>
    <cellStyle name="Ênfase4 2_05_Impactos_Demais PLs_2013_Dados CNJ de jul-12" xfId="0"/>
    <cellStyle name="Ênfase4 3" xfId="0"/>
    <cellStyle name="Ênfase4 3 2" xfId="0"/>
    <cellStyle name="Ênfase4 3 2 2" xfId="0"/>
    <cellStyle name="Ênfase4 3 3" xfId="0"/>
    <cellStyle name="Ênfase4 3 4" xfId="0"/>
    <cellStyle name="Ênfase4 3 5" xfId="0"/>
    <cellStyle name="Ênfase4 3 6" xfId="0"/>
    <cellStyle name="Ênfase4 3_TRT1" xfId="0"/>
    <cellStyle name="Ênfase4 4" xfId="0"/>
    <cellStyle name="Ênfase4 4 2" xfId="0"/>
    <cellStyle name="Ênfase4 4 2 2" xfId="0"/>
    <cellStyle name="Ênfase4 4 3" xfId="0"/>
    <cellStyle name="Ênfase4 4 4" xfId="0"/>
    <cellStyle name="Ênfase4 4 5" xfId="0"/>
    <cellStyle name="Ênfase4 4 6" xfId="0"/>
    <cellStyle name="Ênfase4 4_TRT1" xfId="0"/>
    <cellStyle name="Ênfase4 5" xfId="0"/>
    <cellStyle name="Ênfase5 2" xfId="0"/>
    <cellStyle name="Ênfase5 2 2" xfId="0"/>
    <cellStyle name="Ênfase5 2 2 2" xfId="0"/>
    <cellStyle name="Ênfase5 2 2 2 2" xfId="0"/>
    <cellStyle name="Ênfase5 2 2 3" xfId="0"/>
    <cellStyle name="Ênfase5 2 2 4" xfId="0"/>
    <cellStyle name="Ênfase5 2 2 5" xfId="0"/>
    <cellStyle name="Ênfase5 2 2 6" xfId="0"/>
    <cellStyle name="Ênfase5 2 2_TRT1" xfId="0"/>
    <cellStyle name="Ênfase5 2 3" xfId="0"/>
    <cellStyle name="Ênfase5 2 3 2" xfId="0"/>
    <cellStyle name="Ênfase5 2 4" xfId="0"/>
    <cellStyle name="Ênfase5 2 5" xfId="0"/>
    <cellStyle name="Ênfase5 2 6" xfId="0"/>
    <cellStyle name="Ênfase5 2 7" xfId="0"/>
    <cellStyle name="Ênfase5 2_05_Impactos_Demais PLs_2013_Dados CNJ de jul-12" xfId="0"/>
    <cellStyle name="Ênfase5 3" xfId="0"/>
    <cellStyle name="Ênfase5 3 2" xfId="0"/>
    <cellStyle name="Ênfase5 3 2 2" xfId="0"/>
    <cellStyle name="Ênfase5 3 3" xfId="0"/>
    <cellStyle name="Ênfase5 3 4" xfId="0"/>
    <cellStyle name="Ênfase5 3 5" xfId="0"/>
    <cellStyle name="Ênfase5 3 6" xfId="0"/>
    <cellStyle name="Ênfase5 3_TRT1" xfId="0"/>
    <cellStyle name="Ênfase5 4" xfId="0"/>
    <cellStyle name="Ênfase5 4 2" xfId="0"/>
    <cellStyle name="Ênfase5 4 2 2" xfId="0"/>
    <cellStyle name="Ênfase5 4 3" xfId="0"/>
    <cellStyle name="Ênfase5 4 4" xfId="0"/>
    <cellStyle name="Ênfase5 4 5" xfId="0"/>
    <cellStyle name="Ênfase5 4 6" xfId="0"/>
    <cellStyle name="Ênfase5 4_TRT1" xfId="0"/>
    <cellStyle name="Ênfase6 2" xfId="0"/>
    <cellStyle name="Ênfase6 2 2" xfId="0"/>
    <cellStyle name="Ênfase6 2 2 2" xfId="0"/>
    <cellStyle name="Ênfase6 2 2 2 2" xfId="0"/>
    <cellStyle name="Ênfase6 2 2 3" xfId="0"/>
    <cellStyle name="Ênfase6 2 2 4" xfId="0"/>
    <cellStyle name="Ênfase6 2 2 5" xfId="0"/>
    <cellStyle name="Ênfase6 2 2 6" xfId="0"/>
    <cellStyle name="Ênfase6 2 2_TRT1" xfId="0"/>
    <cellStyle name="Ênfase6 2 3" xfId="0"/>
    <cellStyle name="Ênfase6 2 3 2" xfId="0"/>
    <cellStyle name="Ênfase6 2 4" xfId="0"/>
    <cellStyle name="Ênfase6 2 5" xfId="0"/>
    <cellStyle name="Ênfase6 2 6" xfId="0"/>
    <cellStyle name="Ênfase6 2 7" xfId="0"/>
    <cellStyle name="Ênfase6 2_05_Impactos_Demais PLs_2013_Dados CNJ de jul-12" xfId="0"/>
    <cellStyle name="Ênfase6 3" xfId="0"/>
    <cellStyle name="Ênfase6 3 2" xfId="0"/>
    <cellStyle name="Ênfase6 3 2 2" xfId="0"/>
    <cellStyle name="Ênfase6 3 3" xfId="0"/>
    <cellStyle name="Ênfase6 3 4" xfId="0"/>
    <cellStyle name="Ênfase6 3 5" xfId="0"/>
    <cellStyle name="Ênfase6 3 6" xfId="0"/>
    <cellStyle name="Ênfase6 3_TRT1" xfId="0"/>
    <cellStyle name="Ênfase6 4" xfId="0"/>
    <cellStyle name="Ênfase6 4 2" xfId="0"/>
    <cellStyle name="Ênfase6 4 2 2" xfId="0"/>
    <cellStyle name="Ênfase6 4 3" xfId="0"/>
    <cellStyle name="Ênfase6 4 4" xfId="0"/>
    <cellStyle name="Ênfase6 4 5" xfId="0"/>
    <cellStyle name="Ênfase6 4 6" xfId="0"/>
    <cellStyle name="Ênfase6 4_TRT1" xfId="0"/>
  </cellStyles>
  <colors>
    <indexedColors>
      <rgbColor rgb="FF000000"/>
      <rgbColor rgb="FFFFFFFF"/>
      <rgbColor rgb="FFFF0000"/>
      <rgbColor rgb="FF00FF00"/>
      <rgbColor rgb="FF0000FF"/>
      <rgbColor rgb="FFEBF1DE"/>
      <rgbColor rgb="FFD9D9D9"/>
      <rgbColor rgb="FFBFBFBF"/>
      <rgbColor rgb="FF800000"/>
      <rgbColor rgb="FF008000"/>
      <rgbColor rgb="FF000080"/>
      <rgbColor rgb="FF808000"/>
      <rgbColor rgb="FF800080"/>
      <rgbColor rgb="FF4F6228"/>
      <rgbColor rgb="FFC0C0C0"/>
      <rgbColor rgb="FF808080"/>
      <rgbColor rgb="FF9999FF"/>
      <rgbColor rgb="FF996600"/>
      <rgbColor rgb="FFFFFFCC"/>
      <rgbColor rgb="FFCCFFFF"/>
      <rgbColor rgb="FF660066"/>
      <rgbColor rgb="FFFF8080"/>
      <rgbColor rgb="FF0066CC"/>
      <rgbColor rgb="FFCCCCFF"/>
      <rgbColor rgb="FF000080"/>
      <rgbColor rgb="FFDDDDDD"/>
      <rgbColor rgb="FFFFCCCC"/>
      <rgbColor rgb="FFD8D8D8"/>
      <rgbColor rgb="FF800080"/>
      <rgbColor rgb="FFCC0000"/>
      <rgbColor rgb="FFA6A6A6"/>
      <rgbColor rgb="FF0000EE"/>
      <rgbColor rgb="FFB9CDE5"/>
      <rgbColor rgb="FFDCE6F2"/>
      <rgbColor rgb="FFCCFFCC"/>
      <rgbColor rgb="FFFFFF99"/>
      <rgbColor rgb="FF99CCFF"/>
      <rgbColor rgb="FFFF99CC"/>
      <rgbColor rgb="FFCC99FF"/>
      <rgbColor rgb="FFFFCC99"/>
      <rgbColor rgb="FFA5A5A5"/>
      <rgbColor rgb="FF33CCCC"/>
      <rgbColor rgb="FFC3D69B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254061"/>
      <rgbColor rgb="FF993300"/>
      <rgbColor rgb="FF7F7F7F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externalLink" Target="externalLinks/externalLink1.xml"/><Relationship Id="rId2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mb://smb.rede.tst/Users/c055751/Documents/1.%20RECEBIDOS/TST/TABELAS%20-%20CNJ%20-%20ANEXO%20IVa-d%20-%20Res%20102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V-a"/>
      <sheetName val="ANEXO IV-b"/>
      <sheetName val="ANEXO IV-c"/>
      <sheetName val="ANEXO IV-d"/>
    </sheetNames>
    <sheetDataSet>
      <sheetData sheetId="0"/>
      <sheetData sheetId="1">
        <row r="14">
          <cell r="F14">
            <v>0</v>
          </cell>
          <cell r="G14">
            <v>4</v>
          </cell>
        </row>
        <row r="17">
          <cell r="G17">
            <v>97</v>
          </cell>
        </row>
        <row r="18">
          <cell r="G18">
            <v>392</v>
          </cell>
        </row>
        <row r="20">
          <cell r="G20">
            <v>183</v>
          </cell>
        </row>
        <row r="21">
          <cell r="G21">
            <v>489</v>
          </cell>
        </row>
        <row r="22">
          <cell r="G22">
            <v>500</v>
          </cell>
        </row>
      </sheetData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M41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.85"/>
    <col collapsed="false" customWidth="true" hidden="false" outlineLevel="0" max="2" min="2" style="0" width="13.14"/>
    <col collapsed="false" customWidth="true" hidden="false" outlineLevel="0" max="12" min="3" style="0" width="13.7"/>
  </cols>
  <sheetData>
    <row r="1" customFormat="false" ht="12.75" hidden="false" customHeight="false" outlineLevel="0" collapsed="false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2.75" hidden="false" customHeight="false" outlineLevel="0" collapsed="false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2.75" hidden="false" customHeight="false" outlineLevel="0" collapsed="false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2.75" hidden="false" customHeight="false" outlineLevel="0" collapsed="false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26.25" hidden="false" customHeight="true" outlineLevel="0" collapsed="false"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customFormat="false" ht="2.25" hidden="false" customHeight="true" outlineLevel="0" collapsed="false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customFormat="false" ht="27" hidden="false" customHeight="true" outlineLevel="0" collapsed="false">
      <c r="B7" s="4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customFormat="false" ht="15.75" hidden="false" customHeight="true" outlineLevel="0" collapsed="false">
      <c r="B8" s="5" t="s">
        <v>6</v>
      </c>
      <c r="C8" s="5" t="s">
        <v>7</v>
      </c>
      <c r="D8" s="5"/>
      <c r="E8" s="5"/>
      <c r="F8" s="5"/>
      <c r="G8" s="5"/>
      <c r="H8" s="5"/>
      <c r="I8" s="5"/>
      <c r="J8" s="5" t="s">
        <v>8</v>
      </c>
      <c r="K8" s="5" t="s">
        <v>9</v>
      </c>
      <c r="L8" s="5" t="s">
        <v>10</v>
      </c>
      <c r="M8" s="6"/>
    </row>
    <row r="9" customFormat="false" ht="12.75" hidden="false" customHeight="true" outlineLevel="0" collapsed="false">
      <c r="B9" s="5"/>
      <c r="C9" s="5" t="s">
        <v>11</v>
      </c>
      <c r="D9" s="5"/>
      <c r="E9" s="5"/>
      <c r="F9" s="5"/>
      <c r="G9" s="5" t="s">
        <v>12</v>
      </c>
      <c r="H9" s="5"/>
      <c r="I9" s="5"/>
      <c r="J9" s="5"/>
      <c r="K9" s="5"/>
      <c r="L9" s="5"/>
      <c r="M9" s="6"/>
    </row>
    <row r="10" customFormat="false" ht="45.75" hidden="false" customHeight="true" outlineLevel="0" collapsed="false">
      <c r="B10" s="5"/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15</v>
      </c>
      <c r="I10" s="5" t="s">
        <v>16</v>
      </c>
      <c r="J10" s="5"/>
      <c r="K10" s="5"/>
      <c r="L10" s="5"/>
      <c r="M10" s="6"/>
    </row>
    <row r="11" customFormat="false" ht="15" hidden="false" customHeight="true" outlineLevel="0" collapsed="false"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</row>
    <row r="12" customFormat="false" ht="12.75" hidden="false" customHeight="false" outlineLevel="0" collapsed="false">
      <c r="B12" s="8" t="s">
        <v>19</v>
      </c>
      <c r="C12" s="9" t="n">
        <f aca="false">SUM('tst:trt24'!c12)</f>
        <v>2909</v>
      </c>
      <c r="D12" s="9" t="n">
        <f aca="false">SUM('tst:trt24'!d12)</f>
        <v>77</v>
      </c>
      <c r="E12" s="9" t="n">
        <f aca="false">SUM('tst:trt24'!e12)</f>
        <v>18</v>
      </c>
      <c r="F12" s="9" t="n">
        <f aca="false">SUM('tst:trt24'!f12)</f>
        <v>0</v>
      </c>
      <c r="G12" s="9" t="n">
        <f aca="false">SUM('tst:trt24'!g12)</f>
        <v>5</v>
      </c>
      <c r="H12" s="9" t="n">
        <f aca="false">SUM('tst:trt24'!h12)</f>
        <v>24</v>
      </c>
      <c r="I12" s="9" t="n">
        <f aca="false">SUM('tst:trt24'!i12)</f>
        <v>1</v>
      </c>
      <c r="J12" s="9" t="n">
        <f aca="false">SUM('tst:trt24'!j12)</f>
        <v>138</v>
      </c>
      <c r="K12" s="9" t="n">
        <f aca="false">SUM('tst:trt24'!k12)</f>
        <v>14</v>
      </c>
      <c r="L12" s="9" t="n">
        <f aca="false">C12+D12+E12+F12+G12+H12+I12+J12+K12</f>
        <v>3186</v>
      </c>
      <c r="M12" s="6"/>
    </row>
    <row r="13" customFormat="false" ht="12.75" hidden="false" customHeight="false" outlineLevel="0" collapsed="false">
      <c r="B13" s="8" t="s">
        <v>20</v>
      </c>
      <c r="C13" s="9" t="n">
        <f aca="false">SUM('tst:trt24'!c13)</f>
        <v>762</v>
      </c>
      <c r="D13" s="9" t="n">
        <f aca="false">SUM('tst:trt24'!d13)</f>
        <v>34</v>
      </c>
      <c r="E13" s="9" t="n">
        <f aca="false">SUM('tst:trt24'!e13)</f>
        <v>5</v>
      </c>
      <c r="F13" s="9" t="n">
        <f aca="false">SUM('tst:trt24'!f13)</f>
        <v>0</v>
      </c>
      <c r="G13" s="9" t="n">
        <f aca="false">SUM('tst:trt24'!g13)</f>
        <v>2</v>
      </c>
      <c r="H13" s="9" t="n">
        <f aca="false">SUM('tst:trt24'!h13)</f>
        <v>6</v>
      </c>
      <c r="I13" s="9" t="n">
        <f aca="false">SUM('tst:trt24'!i13)</f>
        <v>0</v>
      </c>
      <c r="J13" s="9" t="n">
        <f aca="false">SUM('tst:trt24'!j13)</f>
        <v>39</v>
      </c>
      <c r="K13" s="9" t="n">
        <f aca="false">SUM('tst:trt24'!k13)</f>
        <v>11</v>
      </c>
      <c r="L13" s="9" t="n">
        <f aca="false">C13+D13+E13+F13+G13+H13+I13+J13+K13</f>
        <v>859</v>
      </c>
      <c r="M13" s="6"/>
    </row>
    <row r="14" customFormat="false" ht="12.75" hidden="false" customHeight="false" outlineLevel="0" collapsed="false">
      <c r="B14" s="8" t="s">
        <v>21</v>
      </c>
      <c r="C14" s="9" t="n">
        <f aca="false">SUM('tst:trt24'!c14)</f>
        <v>2015</v>
      </c>
      <c r="D14" s="9" t="n">
        <f aca="false">SUM('tst:trt24'!d14)</f>
        <v>60</v>
      </c>
      <c r="E14" s="9" t="n">
        <f aca="false">SUM('tst:trt24'!e14)</f>
        <v>2</v>
      </c>
      <c r="F14" s="9" t="n">
        <f aca="false">SUM('tst:trt24'!f14)</f>
        <v>0</v>
      </c>
      <c r="G14" s="9" t="n">
        <f aca="false">SUM('tst:trt24'!g14)</f>
        <v>2</v>
      </c>
      <c r="H14" s="9" t="n">
        <f aca="false">SUM('tst:trt24'!h14)</f>
        <v>20</v>
      </c>
      <c r="I14" s="9" t="n">
        <f aca="false">SUM('tst:trt24'!i14)</f>
        <v>1</v>
      </c>
      <c r="J14" s="9" t="n">
        <f aca="false">SUM('tst:trt24'!j14)</f>
        <v>64</v>
      </c>
      <c r="K14" s="9" t="n">
        <f aca="false">SUM('tst:trt24'!k14)</f>
        <v>42</v>
      </c>
      <c r="L14" s="9" t="n">
        <f aca="false">C14+D14+E14+F14+G14+H14+I14+J14+K14</f>
        <v>2206</v>
      </c>
      <c r="M14" s="6"/>
    </row>
    <row r="15" customFormat="false" ht="12.75" hidden="false" customHeight="false" outlineLevel="0" collapsed="false">
      <c r="B15" s="8" t="s">
        <v>22</v>
      </c>
      <c r="C15" s="9" t="n">
        <f aca="false">SUM('tst:trt24'!c15)</f>
        <v>5754</v>
      </c>
      <c r="D15" s="9" t="n">
        <f aca="false">SUM('tst:trt24'!d15)</f>
        <v>173</v>
      </c>
      <c r="E15" s="9" t="n">
        <f aca="false">SUM('tst:trt24'!e15)</f>
        <v>25</v>
      </c>
      <c r="F15" s="9" t="n">
        <f aca="false">SUM('tst:trt24'!f15)</f>
        <v>0</v>
      </c>
      <c r="G15" s="9" t="n">
        <f aca="false">SUM('tst:trt24'!g15)</f>
        <v>9</v>
      </c>
      <c r="H15" s="9" t="n">
        <f aca="false">SUM('tst:trt24'!h15)</f>
        <v>50</v>
      </c>
      <c r="I15" s="9" t="n">
        <f aca="false">SUM('tst:trt24'!i15)</f>
        <v>2</v>
      </c>
      <c r="J15" s="9" t="n">
        <f aca="false">SUM('tst:trt24'!j15)</f>
        <v>243</v>
      </c>
      <c r="K15" s="9" t="n">
        <f aca="false">SUM('tst:trt24'!k15)</f>
        <v>67</v>
      </c>
      <c r="L15" s="9" t="n">
        <f aca="false">C15+D15+E15+F15+G15+H15+I15+J15+K15</f>
        <v>6323</v>
      </c>
      <c r="M15" s="6"/>
    </row>
    <row r="16" customFormat="false" ht="19.5" hidden="false" customHeight="true" outlineLevel="0" collapsed="false">
      <c r="B16" s="10" t="s">
        <v>23</v>
      </c>
      <c r="C16" s="11" t="n">
        <f aca="false">SUM(C12:C15)</f>
        <v>11440</v>
      </c>
      <c r="D16" s="11" t="n">
        <f aca="false">SUM(D12:D15)</f>
        <v>344</v>
      </c>
      <c r="E16" s="11" t="n">
        <f aca="false">SUM(E12:E15)</f>
        <v>50</v>
      </c>
      <c r="F16" s="11" t="n">
        <f aca="false">SUM(F12:F15)</f>
        <v>0</v>
      </c>
      <c r="G16" s="11" t="n">
        <f aca="false">SUM(G12:G15)</f>
        <v>18</v>
      </c>
      <c r="H16" s="11" t="n">
        <f aca="false">SUM(H12:H15)</f>
        <v>100</v>
      </c>
      <c r="I16" s="11" t="n">
        <f aca="false">SUM(I12:I15)</f>
        <v>4</v>
      </c>
      <c r="J16" s="11" t="n">
        <f aca="false">SUM(J12:J15)</f>
        <v>484</v>
      </c>
      <c r="K16" s="11" t="n">
        <f aca="false">SUM(K12:K15)</f>
        <v>134</v>
      </c>
      <c r="L16" s="11" t="n">
        <f aca="false">SUM(L12:L15)</f>
        <v>12574</v>
      </c>
      <c r="M16" s="6"/>
    </row>
    <row r="17" customFormat="false" ht="15" hidden="false" customHeight="true" outlineLevel="0" collapsed="false">
      <c r="B17" s="12" t="s">
        <v>24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6"/>
    </row>
    <row r="18" customFormat="false" ht="12.75" hidden="false" customHeight="false" outlineLevel="0" collapsed="false">
      <c r="B18" s="13" t="s">
        <v>25</v>
      </c>
      <c r="C18" s="14" t="n">
        <f aca="false">SUM('tst:trt24'!c18)</f>
        <v>8303</v>
      </c>
      <c r="D18" s="14" t="n">
        <f aca="false">SUM('tst:trt24'!d18)</f>
        <v>305</v>
      </c>
      <c r="E18" s="14" t="n">
        <f aca="false">SUM('tst:trt24'!e18)</f>
        <v>27</v>
      </c>
      <c r="F18" s="14" t="n">
        <f aca="false">SUM('tst:trt24'!f18)</f>
        <v>3</v>
      </c>
      <c r="G18" s="14" t="n">
        <f aca="false">SUM('tst:trt24'!g18)</f>
        <v>8</v>
      </c>
      <c r="H18" s="14" t="n">
        <f aca="false">SUM('tst:trt24'!h18)</f>
        <v>168</v>
      </c>
      <c r="I18" s="14" t="n">
        <f aca="false">SUM('tst:trt24'!i18)</f>
        <v>8</v>
      </c>
      <c r="J18" s="15"/>
      <c r="K18" s="14" t="n">
        <f aca="false">SUM('tst:trt24'!k18)</f>
        <v>794</v>
      </c>
      <c r="L18" s="14" t="n">
        <f aca="false">C18+D18+E18+F18+G18+H18+I18+K18</f>
        <v>9616</v>
      </c>
      <c r="M18" s="6"/>
    </row>
    <row r="19" customFormat="false" ht="12.75" hidden="false" customHeight="false" outlineLevel="0" collapsed="false">
      <c r="B19" s="13" t="s">
        <v>26</v>
      </c>
      <c r="C19" s="14" t="n">
        <f aca="false">SUM('tst:trt24'!c19)</f>
        <v>5739</v>
      </c>
      <c r="D19" s="14" t="n">
        <f aca="false">SUM('tst:trt24'!d19)</f>
        <v>236</v>
      </c>
      <c r="E19" s="14" t="n">
        <f aca="false">SUM('tst:trt24'!e19)</f>
        <v>25</v>
      </c>
      <c r="F19" s="14" t="n">
        <f aca="false">SUM('tst:trt24'!f19)</f>
        <v>3</v>
      </c>
      <c r="G19" s="14" t="n">
        <f aca="false">SUM('tst:trt24'!g19)</f>
        <v>5</v>
      </c>
      <c r="H19" s="14" t="n">
        <f aca="false">SUM('tst:trt24'!h19)</f>
        <v>380</v>
      </c>
      <c r="I19" s="14" t="n">
        <f aca="false">SUM('tst:trt24'!i19)</f>
        <v>13</v>
      </c>
      <c r="J19" s="15"/>
      <c r="K19" s="14" t="n">
        <f aca="false">SUM('tst:trt24'!k19)</f>
        <v>123</v>
      </c>
      <c r="L19" s="14" t="n">
        <f aca="false">C19+D19+E19+F19+G19+H19+I19+K19</f>
        <v>6524</v>
      </c>
      <c r="M19" s="6"/>
    </row>
    <row r="20" customFormat="false" ht="12.75" hidden="false" customHeight="false" outlineLevel="0" collapsed="false">
      <c r="B20" s="13" t="s">
        <v>27</v>
      </c>
      <c r="C20" s="14" t="n">
        <f aca="false">SUM('tst:trt24'!c20)</f>
        <v>2311</v>
      </c>
      <c r="D20" s="14" t="n">
        <f aca="false">SUM('tst:trt24'!d20)</f>
        <v>115</v>
      </c>
      <c r="E20" s="14" t="n">
        <f aca="false">SUM('tst:trt24'!e20)</f>
        <v>20</v>
      </c>
      <c r="F20" s="14" t="n">
        <f aca="false">SUM('tst:trt24'!f20)</f>
        <v>2</v>
      </c>
      <c r="G20" s="14" t="n">
        <f aca="false">SUM('tst:trt24'!g20)</f>
        <v>2</v>
      </c>
      <c r="H20" s="14" t="n">
        <f aca="false">SUM('tst:trt24'!h20)</f>
        <v>129</v>
      </c>
      <c r="I20" s="14" t="n">
        <f aca="false">SUM('tst:trt24'!i20)</f>
        <v>11</v>
      </c>
      <c r="J20" s="15"/>
      <c r="K20" s="14" t="n">
        <f aca="false">SUM('tst:trt24'!k20)</f>
        <v>337</v>
      </c>
      <c r="L20" s="14" t="n">
        <f aca="false">C20+D20+E20+F20+G20+H20+I20+K20</f>
        <v>2927</v>
      </c>
      <c r="M20" s="6"/>
    </row>
    <row r="21" customFormat="false" ht="12.75" hidden="false" customHeight="false" outlineLevel="0" collapsed="false">
      <c r="B21" s="13" t="s">
        <v>28</v>
      </c>
      <c r="C21" s="14" t="n">
        <f aca="false">SUM('tst:trt24'!c21)</f>
        <v>1701</v>
      </c>
      <c r="D21" s="14" t="n">
        <f aca="false">SUM('tst:trt24'!d21)</f>
        <v>107</v>
      </c>
      <c r="E21" s="14" t="n">
        <f aca="false">SUM('tst:trt24'!e21)</f>
        <v>7</v>
      </c>
      <c r="F21" s="14" t="n">
        <f aca="false">SUM('tst:trt24'!f21)</f>
        <v>0</v>
      </c>
      <c r="G21" s="14" t="n">
        <f aca="false">SUM('tst:trt24'!g21)</f>
        <v>1</v>
      </c>
      <c r="H21" s="14" t="n">
        <f aca="false">SUM('tst:trt24'!h21)</f>
        <v>187</v>
      </c>
      <c r="I21" s="14" t="n">
        <f aca="false">SUM('tst:trt24'!i21)</f>
        <v>14</v>
      </c>
      <c r="J21" s="15"/>
      <c r="K21" s="14" t="n">
        <f aca="false">SUM('tst:trt24'!k21)</f>
        <v>594</v>
      </c>
      <c r="L21" s="14" t="n">
        <f aca="false">C21+D21+E21+F21+G21+H21+I21+K21</f>
        <v>2611</v>
      </c>
      <c r="M21" s="6"/>
    </row>
    <row r="22" customFormat="false" ht="12.75" hidden="false" customHeight="false" outlineLevel="0" collapsed="false">
      <c r="B22" s="13" t="s">
        <v>29</v>
      </c>
      <c r="C22" s="14" t="n">
        <f aca="false">SUM('tst:trt24'!c22)</f>
        <v>629</v>
      </c>
      <c r="D22" s="14" t="n">
        <f aca="false">SUM('tst:trt24'!d22)</f>
        <v>21</v>
      </c>
      <c r="E22" s="14" t="n">
        <f aca="false">SUM('tst:trt24'!e22)</f>
        <v>4</v>
      </c>
      <c r="F22" s="14" t="n">
        <f aca="false">SUM('tst:trt24'!f22)</f>
        <v>0</v>
      </c>
      <c r="G22" s="14" t="n">
        <f aca="false">SUM('tst:trt24'!g22)</f>
        <v>1</v>
      </c>
      <c r="H22" s="14" t="n">
        <f aca="false">SUM('tst:trt24'!h22)</f>
        <v>257</v>
      </c>
      <c r="I22" s="14" t="n">
        <f aca="false">SUM('tst:trt24'!i22)</f>
        <v>4</v>
      </c>
      <c r="J22" s="15"/>
      <c r="K22" s="14" t="n">
        <f aca="false">SUM('tst:trt24'!k22)</f>
        <v>602</v>
      </c>
      <c r="L22" s="14" t="n">
        <f aca="false">C22+D22+E22+F22+G22+H22+I22+K22</f>
        <v>1518</v>
      </c>
      <c r="M22" s="6"/>
    </row>
    <row r="23" customFormat="false" ht="12.75" hidden="false" customHeight="false" outlineLevel="0" collapsed="false">
      <c r="B23" s="13" t="s">
        <v>30</v>
      </c>
      <c r="C23" s="14" t="n">
        <f aca="false">SUM('tst:trt24'!c23)</f>
        <v>19910</v>
      </c>
      <c r="D23" s="14" t="n">
        <f aca="false">SUM('tst:trt24'!d23)</f>
        <v>831</v>
      </c>
      <c r="E23" s="14" t="n">
        <f aca="false">SUM('tst:trt24'!e23)</f>
        <v>88</v>
      </c>
      <c r="F23" s="14" t="n">
        <f aca="false">SUM('tst:trt24'!f23)</f>
        <v>9</v>
      </c>
      <c r="G23" s="14" t="n">
        <f aca="false">SUM('tst:trt24'!g23)</f>
        <v>17</v>
      </c>
      <c r="H23" s="14" t="n">
        <f aca="false">SUM('tst:trt24'!h23)</f>
        <v>1159</v>
      </c>
      <c r="I23" s="14" t="n">
        <f aca="false">SUM('tst:trt24'!i23)</f>
        <v>50</v>
      </c>
      <c r="J23" s="15"/>
      <c r="K23" s="14" t="n">
        <f aca="false">SUM('tst:trt24'!k23)</f>
        <v>2597</v>
      </c>
      <c r="L23" s="14" t="n">
        <f aca="false">C23+D23+E23+F23+G23+H23+I23+K23</f>
        <v>24661</v>
      </c>
      <c r="M23" s="6"/>
    </row>
    <row r="24" customFormat="false" ht="19.5" hidden="false" customHeight="true" outlineLevel="0" collapsed="false">
      <c r="B24" s="16" t="s">
        <v>31</v>
      </c>
      <c r="C24" s="17" t="n">
        <f aca="false">SUM(C18:C23)</f>
        <v>38593</v>
      </c>
      <c r="D24" s="17" t="n">
        <f aca="false">SUM(D18:D23)</f>
        <v>1615</v>
      </c>
      <c r="E24" s="17" t="n">
        <f aca="false">SUM(E18:E23)</f>
        <v>171</v>
      </c>
      <c r="F24" s="17" t="n">
        <f aca="false">SUM(F18:F23)</f>
        <v>17</v>
      </c>
      <c r="G24" s="17" t="n">
        <f aca="false">SUM(G18:G23)</f>
        <v>34</v>
      </c>
      <c r="H24" s="17" t="n">
        <f aca="false">SUM(H18:H23)</f>
        <v>2280</v>
      </c>
      <c r="I24" s="17" t="n">
        <f aca="false">SUM(I18:I23)</f>
        <v>100</v>
      </c>
      <c r="J24" s="18"/>
      <c r="K24" s="17" t="n">
        <f aca="false">SUM(K18:K23)</f>
        <v>5047</v>
      </c>
      <c r="L24" s="17" t="n">
        <f aca="false">C24+D24+E24+F24+G24+H24+I24+K24</f>
        <v>47857</v>
      </c>
      <c r="M24" s="6"/>
    </row>
    <row r="25" customFormat="false" ht="19.5" hidden="false" customHeight="true" outlineLevel="0" collapsed="false">
      <c r="B25" s="19" t="s">
        <v>10</v>
      </c>
      <c r="C25" s="18" t="n">
        <f aca="false">C16+C24</f>
        <v>50033</v>
      </c>
      <c r="D25" s="18" t="n">
        <f aca="false">D16+D24</f>
        <v>1959</v>
      </c>
      <c r="E25" s="18" t="n">
        <f aca="false">E16+E24</f>
        <v>221</v>
      </c>
      <c r="F25" s="18" t="n">
        <f aca="false">F16+F24</f>
        <v>17</v>
      </c>
      <c r="G25" s="18" t="n">
        <f aca="false">G16+G24</f>
        <v>52</v>
      </c>
      <c r="H25" s="18" t="n">
        <f aca="false">H16+H24</f>
        <v>2380</v>
      </c>
      <c r="I25" s="18" t="n">
        <f aca="false">I16+I24</f>
        <v>104</v>
      </c>
      <c r="J25" s="18" t="n">
        <f aca="false">J16+J24</f>
        <v>484</v>
      </c>
      <c r="K25" s="18" t="n">
        <f aca="false">K16+K24</f>
        <v>5181</v>
      </c>
      <c r="L25" s="18" t="n">
        <f aca="false">L16+L24</f>
        <v>60431</v>
      </c>
      <c r="M25" s="6"/>
    </row>
    <row r="26" customFormat="false" ht="12.75" hidden="false" customHeight="false" outlineLevel="0" collapsed="false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customFormat="false" ht="12.75" hidden="false" customHeight="false" outlineLevel="0" collapsed="false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34" customFormat="false" ht="12.75" hidden="false" customHeight="false" outlineLevel="0" collapsed="false">
      <c r="C34" s="20"/>
    </row>
    <row r="35" customFormat="false" ht="12.75" hidden="false" customHeight="false" outlineLevel="0" collapsed="false">
      <c r="C35" s="20"/>
    </row>
    <row r="36" customFormat="false" ht="12.75" hidden="false" customHeight="false" outlineLevel="0" collapsed="false">
      <c r="C36" s="20"/>
    </row>
    <row r="37" customFormat="false" ht="12.75" hidden="false" customHeight="false" outlineLevel="0" collapsed="false">
      <c r="C37" s="20"/>
    </row>
    <row r="38" customFormat="false" ht="12.75" hidden="false" customHeight="false" outlineLevel="0" collapsed="false">
      <c r="C38" s="20"/>
    </row>
    <row r="39" customFormat="false" ht="12.75" hidden="false" customHeight="false" outlineLevel="0" collapsed="false">
      <c r="C39" s="20"/>
    </row>
    <row r="40" customFormat="false" ht="12.75" hidden="false" customHeight="false" outlineLevel="0" collapsed="false">
      <c r="C40" s="20"/>
    </row>
    <row r="41" customFormat="false" ht="12.75" hidden="false" customHeight="false" outlineLevel="0" collapsed="false">
      <c r="C41" s="20"/>
    </row>
  </sheetData>
  <mergeCells count="10">
    <mergeCell ref="B5:L5"/>
    <mergeCell ref="B8:B10"/>
    <mergeCell ref="C8:I8"/>
    <mergeCell ref="J8:J10"/>
    <mergeCell ref="K8:K10"/>
    <mergeCell ref="L8:L10"/>
    <mergeCell ref="C9:F9"/>
    <mergeCell ref="G9:I9"/>
    <mergeCell ref="B11:L11"/>
    <mergeCell ref="B17:L17"/>
  </mergeCell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50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78</v>
      </c>
      <c r="D12" s="57" t="n">
        <v>1</v>
      </c>
      <c r="E12" s="57" t="n">
        <v>0</v>
      </c>
      <c r="F12" s="57" t="n">
        <v>0</v>
      </c>
      <c r="G12" s="57" t="n">
        <v>0</v>
      </c>
      <c r="H12" s="57" t="n">
        <v>0</v>
      </c>
      <c r="I12" s="57" t="n">
        <v>0</v>
      </c>
      <c r="J12" s="57" t="n">
        <v>8</v>
      </c>
      <c r="K12" s="57" t="n">
        <v>0</v>
      </c>
      <c r="L12" s="49" t="n">
        <f aca="false">C12+D12+E12+F12+G12+H12+I12+J12+K12</f>
        <v>87</v>
      </c>
    </row>
    <row r="13" customFormat="false" ht="12.75" hidden="false" customHeight="false" outlineLevel="0" collapsed="false">
      <c r="B13" s="45" t="s">
        <v>21</v>
      </c>
      <c r="C13" s="57" t="n">
        <v>26</v>
      </c>
      <c r="D13" s="57" t="n">
        <v>0</v>
      </c>
      <c r="E13" s="57" t="n">
        <v>0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5</v>
      </c>
      <c r="K13" s="57" t="n">
        <v>1</v>
      </c>
      <c r="L13" s="49" t="n">
        <f aca="false">C13+D13+E13+F13+G13+H13+I13+J13+K13</f>
        <v>32</v>
      </c>
    </row>
    <row r="14" customFormat="false" ht="12.75" hidden="false" customHeight="false" outlineLevel="0" collapsed="false">
      <c r="B14" s="45" t="s">
        <v>22</v>
      </c>
      <c r="C14" s="57" t="n">
        <v>42</v>
      </c>
      <c r="D14" s="57" t="n">
        <v>1</v>
      </c>
      <c r="E14" s="57" t="n">
        <v>0</v>
      </c>
      <c r="F14" s="57" t="n">
        <v>0</v>
      </c>
      <c r="G14" s="57" t="n">
        <v>0</v>
      </c>
      <c r="H14" s="57" t="n">
        <v>0</v>
      </c>
      <c r="I14" s="57" t="n">
        <v>0</v>
      </c>
      <c r="J14" s="57" t="n">
        <v>18</v>
      </c>
      <c r="K14" s="57" t="n">
        <v>3</v>
      </c>
      <c r="L14" s="49" t="n">
        <f aca="false">C14+D14+E14+F14+G14+H14+I14+J14+K14</f>
        <v>64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149</v>
      </c>
      <c r="D15" s="49" t="n">
        <f aca="false">SUM(D11:D14)</f>
        <v>2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0</v>
      </c>
      <c r="I15" s="49" t="n">
        <f aca="false">SUM(I11:I14)</f>
        <v>0</v>
      </c>
      <c r="J15" s="49" t="n">
        <f aca="false">SUM(J11:J14)</f>
        <v>31</v>
      </c>
      <c r="K15" s="49" t="n">
        <f aca="false">SUM(K11:K14)</f>
        <v>4</v>
      </c>
      <c r="L15" s="49" t="n">
        <f aca="false">C15+D15+E15+F15+G15+H15+I15+J15+K15</f>
        <v>186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19</v>
      </c>
      <c r="D17" s="57" t="n">
        <v>2</v>
      </c>
      <c r="E17" s="57" t="n">
        <v>0</v>
      </c>
      <c r="F17" s="57" t="n">
        <v>0</v>
      </c>
      <c r="G17" s="57" t="n">
        <v>0</v>
      </c>
      <c r="H17" s="57" t="n">
        <v>0</v>
      </c>
      <c r="I17" s="57" t="n">
        <v>0</v>
      </c>
      <c r="J17" s="58"/>
      <c r="K17" s="57" t="n">
        <v>0</v>
      </c>
      <c r="L17" s="49" t="n">
        <f aca="false">C17+D17+E17+F17+G17+H17+I17+K17</f>
        <v>21</v>
      </c>
    </row>
    <row r="18" customFormat="false" ht="12.75" hidden="false" customHeight="false" outlineLevel="0" collapsed="false">
      <c r="B18" s="45" t="s">
        <v>26</v>
      </c>
      <c r="C18" s="57" t="n">
        <v>248</v>
      </c>
      <c r="D18" s="57" t="n">
        <v>4</v>
      </c>
      <c r="E18" s="57" t="n">
        <v>0</v>
      </c>
      <c r="F18" s="57" t="n">
        <v>0</v>
      </c>
      <c r="G18" s="57" t="n">
        <v>0</v>
      </c>
      <c r="H18" s="57" t="n">
        <v>0</v>
      </c>
      <c r="I18" s="57" t="n">
        <v>0</v>
      </c>
      <c r="J18" s="58"/>
      <c r="K18" s="57" t="n">
        <v>19</v>
      </c>
      <c r="L18" s="49" t="n">
        <f aca="false">C18+D18+E18+F18+G18+H18+I18+K18</f>
        <v>271</v>
      </c>
    </row>
    <row r="19" customFormat="false" ht="12.75" hidden="false" customHeight="false" outlineLevel="0" collapsed="false">
      <c r="B19" s="45" t="s">
        <v>27</v>
      </c>
      <c r="C19" s="57" t="n">
        <v>312</v>
      </c>
      <c r="D19" s="57" t="n">
        <v>2</v>
      </c>
      <c r="E19" s="57" t="n">
        <v>0</v>
      </c>
      <c r="F19" s="57" t="n">
        <v>0</v>
      </c>
      <c r="G19" s="57" t="n">
        <v>0</v>
      </c>
      <c r="H19" s="57" t="n">
        <v>1</v>
      </c>
      <c r="I19" s="57" t="n">
        <v>0</v>
      </c>
      <c r="J19" s="58"/>
      <c r="K19" s="57" t="n">
        <v>4</v>
      </c>
      <c r="L19" s="49" t="n">
        <f aca="false">C19+D19+E19+F19+G19+H19+I19+K19</f>
        <v>319</v>
      </c>
    </row>
    <row r="20" customFormat="false" ht="12.75" hidden="false" customHeight="false" outlineLevel="0" collapsed="false">
      <c r="B20" s="45" t="s">
        <v>38</v>
      </c>
      <c r="C20" s="57" t="n">
        <v>38</v>
      </c>
      <c r="D20" s="57" t="n">
        <v>0</v>
      </c>
      <c r="E20" s="57" t="n">
        <v>0</v>
      </c>
      <c r="F20" s="57" t="n">
        <v>0</v>
      </c>
      <c r="G20" s="57" t="n">
        <v>0</v>
      </c>
      <c r="H20" s="57" t="n">
        <v>2</v>
      </c>
      <c r="I20" s="57" t="n">
        <v>0</v>
      </c>
      <c r="J20" s="58"/>
      <c r="K20" s="57" t="n">
        <v>0</v>
      </c>
      <c r="L20" s="49" t="n">
        <f aca="false">C20+D20+E20+F20+G20+H20+I20+K20</f>
        <v>40</v>
      </c>
    </row>
    <row r="21" customFormat="false" ht="12.75" hidden="false" customHeight="false" outlineLevel="0" collapsed="false">
      <c r="B21" s="45" t="s">
        <v>29</v>
      </c>
      <c r="C21" s="57" t="n">
        <v>13</v>
      </c>
      <c r="D21" s="57" t="n">
        <v>0</v>
      </c>
      <c r="E21" s="57" t="n">
        <v>0</v>
      </c>
      <c r="F21" s="57" t="n">
        <v>0</v>
      </c>
      <c r="G21" s="57" t="n">
        <v>0</v>
      </c>
      <c r="H21" s="57" t="n">
        <v>0</v>
      </c>
      <c r="I21" s="57" t="n">
        <v>0</v>
      </c>
      <c r="J21" s="58"/>
      <c r="K21" s="57" t="n">
        <v>2</v>
      </c>
      <c r="L21" s="49" t="n">
        <f aca="false">C21+D21+E21+F21+G21+H21+I21+K21</f>
        <v>15</v>
      </c>
    </row>
    <row r="22" customFormat="false" ht="12.75" hidden="false" customHeight="false" outlineLevel="0" collapsed="false">
      <c r="B22" s="45" t="s">
        <v>30</v>
      </c>
      <c r="C22" s="57" t="n">
        <v>0</v>
      </c>
      <c r="D22" s="57" t="n">
        <v>0</v>
      </c>
      <c r="E22" s="57" t="n">
        <v>0</v>
      </c>
      <c r="F22" s="57" t="n">
        <v>0</v>
      </c>
      <c r="G22" s="57" t="n">
        <v>0</v>
      </c>
      <c r="H22" s="57" t="n">
        <v>0</v>
      </c>
      <c r="I22" s="57" t="n">
        <v>0</v>
      </c>
      <c r="J22" s="58"/>
      <c r="K22" s="57" t="n">
        <v>0</v>
      </c>
      <c r="L22" s="49" t="n">
        <f aca="false">C22+D22+E22+F22+G22+H22+I22+K22</f>
        <v>0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630</v>
      </c>
      <c r="D23" s="54" t="n">
        <f aca="false">SUM(D17:D22)</f>
        <v>8</v>
      </c>
      <c r="E23" s="54" t="n">
        <f aca="false">SUM(E17:E22)</f>
        <v>0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3</v>
      </c>
      <c r="I23" s="54" t="n">
        <f aca="false">SUM(I17:I22)</f>
        <v>0</v>
      </c>
      <c r="J23" s="54"/>
      <c r="K23" s="54" t="n">
        <f aca="false">SUM(K17:K22)</f>
        <v>25</v>
      </c>
      <c r="L23" s="54" t="n">
        <f aca="false">C23+D23+E23+F23+G23+H23+I23+K23</f>
        <v>666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779</v>
      </c>
      <c r="D24" s="55" t="n">
        <f aca="false">D15+D23</f>
        <v>10</v>
      </c>
      <c r="E24" s="55" t="n">
        <f aca="false">E15+E23</f>
        <v>0</v>
      </c>
      <c r="F24" s="55" t="n">
        <f aca="false">F15+F23</f>
        <v>0</v>
      </c>
      <c r="G24" s="55" t="n">
        <f aca="false">G15+G23</f>
        <v>0</v>
      </c>
      <c r="H24" s="55" t="n">
        <f aca="false">H15+H23</f>
        <v>3</v>
      </c>
      <c r="I24" s="55" t="n">
        <f aca="false">I15+I23</f>
        <v>0</v>
      </c>
      <c r="J24" s="55" t="n">
        <f aca="false">J15+J23</f>
        <v>31</v>
      </c>
      <c r="K24" s="55" t="n">
        <f aca="false">K15+K23</f>
        <v>29</v>
      </c>
      <c r="L24" s="55" t="n">
        <f aca="false">L15+L23</f>
        <v>852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51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4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4</v>
      </c>
    </row>
    <row r="12" customFormat="false" ht="12.75" hidden="false" customHeight="false" outlineLevel="0" collapsed="false">
      <c r="B12" s="45" t="s">
        <v>20</v>
      </c>
      <c r="C12" s="57" t="n">
        <v>183</v>
      </c>
      <c r="D12" s="57" t="n">
        <v>0</v>
      </c>
      <c r="E12" s="57" t="n">
        <v>0</v>
      </c>
      <c r="F12" s="57" t="n">
        <v>0</v>
      </c>
      <c r="G12" s="57" t="n">
        <v>0</v>
      </c>
      <c r="H12" s="57" t="n">
        <v>0</v>
      </c>
      <c r="I12" s="57" t="n">
        <v>0</v>
      </c>
      <c r="J12" s="57" t="n">
        <v>5</v>
      </c>
      <c r="K12" s="57" t="n">
        <v>0</v>
      </c>
      <c r="L12" s="49" t="n">
        <f aca="false">C12+D12+E12+F12+G12+H12+I12+J12+K12</f>
        <v>188</v>
      </c>
    </row>
    <row r="13" customFormat="false" ht="12.75" hidden="false" customHeight="false" outlineLevel="0" collapsed="false">
      <c r="B13" s="45" t="s">
        <v>21</v>
      </c>
      <c r="C13" s="57" t="n">
        <v>79</v>
      </c>
      <c r="D13" s="57" t="n">
        <v>1</v>
      </c>
      <c r="E13" s="57" t="n">
        <v>0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3</v>
      </c>
      <c r="K13" s="57" t="n">
        <v>1</v>
      </c>
      <c r="L13" s="49" t="n">
        <f aca="false">C13+D13+E13+F13+G13+H13+I13+J13+K13</f>
        <v>84</v>
      </c>
    </row>
    <row r="14" customFormat="false" ht="12.75" hidden="false" customHeight="false" outlineLevel="0" collapsed="false">
      <c r="B14" s="45" t="s">
        <v>22</v>
      </c>
      <c r="C14" s="57" t="n">
        <v>219</v>
      </c>
      <c r="D14" s="57" t="n">
        <v>3</v>
      </c>
      <c r="E14" s="57" t="n">
        <v>0</v>
      </c>
      <c r="F14" s="57" t="n">
        <v>0</v>
      </c>
      <c r="G14" s="57" t="n">
        <v>0</v>
      </c>
      <c r="H14" s="57" t="n">
        <v>0</v>
      </c>
      <c r="I14" s="57" t="n">
        <v>0</v>
      </c>
      <c r="J14" s="57" t="n">
        <v>1</v>
      </c>
      <c r="K14" s="57" t="n">
        <v>0</v>
      </c>
      <c r="L14" s="49" t="n">
        <f aca="false">C14+D14+E14+F14+G14+H14+I14+J14+K14</f>
        <v>223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485</v>
      </c>
      <c r="D15" s="49" t="n">
        <f aca="false">SUM(D11:D14)</f>
        <v>4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0</v>
      </c>
      <c r="I15" s="49" t="n">
        <f aca="false">SUM(I11:I14)</f>
        <v>0</v>
      </c>
      <c r="J15" s="49" t="n">
        <f aca="false">SUM(J11:J14)</f>
        <v>9</v>
      </c>
      <c r="K15" s="49" t="n">
        <f aca="false">SUM(K11:K14)</f>
        <v>1</v>
      </c>
      <c r="L15" s="49" t="n">
        <f aca="false">C15+D15+E15+F15+G15+H15+I15+J15+K15</f>
        <v>499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303</v>
      </c>
      <c r="D17" s="57" t="n">
        <v>6</v>
      </c>
      <c r="E17" s="57" t="n">
        <v>0</v>
      </c>
      <c r="F17" s="57" t="n">
        <v>0</v>
      </c>
      <c r="G17" s="57" t="n">
        <v>0</v>
      </c>
      <c r="H17" s="57" t="n">
        <v>0</v>
      </c>
      <c r="I17" s="57" t="n">
        <v>0</v>
      </c>
      <c r="J17" s="58"/>
      <c r="K17" s="57" t="n">
        <v>8</v>
      </c>
      <c r="L17" s="49" t="n">
        <f aca="false">C17+D17+E17+F17+G17+H17+I17+K17</f>
        <v>317</v>
      </c>
    </row>
    <row r="18" customFormat="false" ht="12.75" hidden="false" customHeight="false" outlineLevel="0" collapsed="false">
      <c r="B18" s="45" t="s">
        <v>26</v>
      </c>
      <c r="C18" s="57" t="n">
        <v>270</v>
      </c>
      <c r="D18" s="57" t="n">
        <v>11</v>
      </c>
      <c r="E18" s="57" t="n">
        <v>0</v>
      </c>
      <c r="F18" s="57" t="n">
        <v>0</v>
      </c>
      <c r="G18" s="59" t="n">
        <v>0</v>
      </c>
      <c r="H18" s="57" t="n">
        <v>0</v>
      </c>
      <c r="I18" s="59" t="n">
        <v>0</v>
      </c>
      <c r="J18" s="58"/>
      <c r="K18" s="57" t="n">
        <v>4</v>
      </c>
      <c r="L18" s="49" t="n">
        <f aca="false">C18+D18+E18+F18+G18+H18+I18+K18</f>
        <v>285</v>
      </c>
    </row>
    <row r="19" customFormat="false" ht="12.75" hidden="false" customHeight="false" outlineLevel="0" collapsed="false">
      <c r="B19" s="45" t="s">
        <v>27</v>
      </c>
      <c r="C19" s="57" t="n">
        <v>395</v>
      </c>
      <c r="D19" s="57" t="n">
        <v>12</v>
      </c>
      <c r="E19" s="59" t="n">
        <v>0</v>
      </c>
      <c r="F19" s="59" t="n">
        <v>0</v>
      </c>
      <c r="G19" s="59" t="n">
        <v>0</v>
      </c>
      <c r="H19" s="57" t="n">
        <v>0</v>
      </c>
      <c r="I19" s="59" t="n">
        <v>0</v>
      </c>
      <c r="J19" s="58"/>
      <c r="K19" s="57" t="n">
        <v>4</v>
      </c>
      <c r="L19" s="49" t="n">
        <f aca="false">C19+D19+E19+F19+G19+H19+I19+K19</f>
        <v>411</v>
      </c>
    </row>
    <row r="20" customFormat="false" ht="12.75" hidden="false" customHeight="false" outlineLevel="0" collapsed="false">
      <c r="B20" s="45" t="s">
        <v>38</v>
      </c>
      <c r="C20" s="57" t="n">
        <v>110</v>
      </c>
      <c r="D20" s="57" t="n">
        <v>3</v>
      </c>
      <c r="E20" s="57" t="n">
        <v>0</v>
      </c>
      <c r="F20" s="59" t="n">
        <v>0</v>
      </c>
      <c r="G20" s="59" t="n">
        <v>0</v>
      </c>
      <c r="H20" s="57" t="n">
        <v>0</v>
      </c>
      <c r="I20" s="59" t="n">
        <v>0</v>
      </c>
      <c r="J20" s="58"/>
      <c r="K20" s="57" t="n">
        <v>1</v>
      </c>
      <c r="L20" s="49" t="n">
        <f aca="false">C20+D20+E20+F20+G20+H20+I20+K20</f>
        <v>114</v>
      </c>
    </row>
    <row r="21" customFormat="false" ht="12.75" hidden="false" customHeight="false" outlineLevel="0" collapsed="false">
      <c r="B21" s="45" t="s">
        <v>29</v>
      </c>
      <c r="C21" s="57" t="n">
        <v>146</v>
      </c>
      <c r="D21" s="57" t="n">
        <v>9</v>
      </c>
      <c r="E21" s="57" t="n">
        <v>0</v>
      </c>
      <c r="F21" s="59" t="n">
        <v>0</v>
      </c>
      <c r="G21" s="59" t="n">
        <v>0</v>
      </c>
      <c r="H21" s="57" t="n">
        <v>0</v>
      </c>
      <c r="I21" s="59" t="n">
        <v>0</v>
      </c>
      <c r="J21" s="58"/>
      <c r="K21" s="57" t="n">
        <v>5</v>
      </c>
      <c r="L21" s="49" t="n">
        <f aca="false">C21+D21+E21+F21+G21+H21+I21+K21</f>
        <v>160</v>
      </c>
    </row>
    <row r="22" customFormat="false" ht="12.75" hidden="false" customHeight="false" outlineLevel="0" collapsed="false">
      <c r="B22" s="45" t="s">
        <v>30</v>
      </c>
      <c r="C22" s="60" t="n">
        <v>10</v>
      </c>
      <c r="D22" s="60" t="n">
        <v>2</v>
      </c>
      <c r="E22" s="60" t="n">
        <v>0</v>
      </c>
      <c r="F22" s="60" t="n">
        <v>0</v>
      </c>
      <c r="G22" s="60" t="n">
        <v>0</v>
      </c>
      <c r="H22" s="60" t="n">
        <v>0</v>
      </c>
      <c r="I22" s="60" t="n">
        <v>0</v>
      </c>
      <c r="J22" s="58"/>
      <c r="K22" s="60" t="n">
        <v>0</v>
      </c>
      <c r="L22" s="49" t="n">
        <f aca="false">C22+D22+E22+F22+G22+H22+I22+K22</f>
        <v>12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1234</v>
      </c>
      <c r="D23" s="54" t="n">
        <f aca="false">SUM(D17:D22)</f>
        <v>43</v>
      </c>
      <c r="E23" s="54" t="n">
        <f aca="false">SUM(E17:E22)</f>
        <v>0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0</v>
      </c>
      <c r="I23" s="54" t="n">
        <f aca="false">SUM(I17:I22)</f>
        <v>0</v>
      </c>
      <c r="J23" s="54"/>
      <c r="K23" s="54" t="n">
        <f aca="false">SUM(K17:K22)</f>
        <v>22</v>
      </c>
      <c r="L23" s="54" t="n">
        <f aca="false">C23+D23+E23+F23+G23+H23+I23+K23</f>
        <v>1299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1719</v>
      </c>
      <c r="D24" s="55" t="n">
        <f aca="false">D15+D23</f>
        <v>47</v>
      </c>
      <c r="E24" s="55" t="n">
        <f aca="false">E15+E23</f>
        <v>0</v>
      </c>
      <c r="F24" s="55" t="n">
        <f aca="false">F15+F23</f>
        <v>0</v>
      </c>
      <c r="G24" s="55" t="n">
        <f aca="false">G15+G23</f>
        <v>0</v>
      </c>
      <c r="H24" s="55" t="n">
        <f aca="false">H15+H23</f>
        <v>0</v>
      </c>
      <c r="I24" s="55" t="n">
        <f aca="false">I15+I23</f>
        <v>0</v>
      </c>
      <c r="J24" s="55" t="n">
        <f aca="false">J15+J23</f>
        <v>9</v>
      </c>
      <c r="K24" s="55" t="n">
        <f aca="false">K15+K23</f>
        <v>23</v>
      </c>
      <c r="L24" s="55" t="n">
        <f aca="false">L15+L23</f>
        <v>1798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52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4</v>
      </c>
      <c r="D11" s="57"/>
      <c r="E11" s="57"/>
      <c r="F11" s="57"/>
      <c r="G11" s="57"/>
      <c r="H11" s="57"/>
      <c r="I11" s="57"/>
      <c r="J11" s="57"/>
      <c r="K11" s="57"/>
      <c r="L11" s="49" t="n">
        <f aca="false">C11+D11+E11+F11+G11+H11+I11+J11+K11</f>
        <v>4</v>
      </c>
    </row>
    <row r="12" customFormat="false" ht="12.75" hidden="false" customHeight="false" outlineLevel="0" collapsed="false">
      <c r="B12" s="45" t="s">
        <v>20</v>
      </c>
      <c r="C12" s="57" t="n">
        <v>59</v>
      </c>
      <c r="D12" s="57" t="n">
        <v>6</v>
      </c>
      <c r="E12" s="57" t="n">
        <v>2</v>
      </c>
      <c r="F12" s="57"/>
      <c r="G12" s="57"/>
      <c r="H12" s="57"/>
      <c r="I12" s="57"/>
      <c r="J12" s="57" t="n">
        <v>3</v>
      </c>
      <c r="K12" s="57"/>
      <c r="L12" s="49" t="n">
        <f aca="false">C12+D12+E12+F12+G12+H12+I12+J12+K12</f>
        <v>70</v>
      </c>
    </row>
    <row r="13" customFormat="false" ht="12.75" hidden="false" customHeight="false" outlineLevel="0" collapsed="false">
      <c r="B13" s="45" t="s">
        <v>21</v>
      </c>
      <c r="C13" s="57" t="n">
        <v>29</v>
      </c>
      <c r="D13" s="57" t="n">
        <v>4</v>
      </c>
      <c r="E13" s="57"/>
      <c r="F13" s="57"/>
      <c r="G13" s="57"/>
      <c r="H13" s="57"/>
      <c r="I13" s="57"/>
      <c r="J13" s="57"/>
      <c r="K13" s="57" t="n">
        <v>1</v>
      </c>
      <c r="L13" s="49" t="n">
        <f aca="false">C13+D13+E13+F13+G13+H13+I13+J13+K13</f>
        <v>34</v>
      </c>
    </row>
    <row r="14" customFormat="false" ht="12.75" hidden="false" customHeight="false" outlineLevel="0" collapsed="false">
      <c r="B14" s="45" t="s">
        <v>22</v>
      </c>
      <c r="C14" s="57" t="n">
        <v>48</v>
      </c>
      <c r="D14" s="57" t="n">
        <v>3</v>
      </c>
      <c r="E14" s="57"/>
      <c r="F14" s="57"/>
      <c r="G14" s="57"/>
      <c r="H14" s="57" t="n">
        <v>3</v>
      </c>
      <c r="I14" s="57"/>
      <c r="J14" s="57" t="n">
        <v>3</v>
      </c>
      <c r="K14" s="57" t="n">
        <v>1</v>
      </c>
      <c r="L14" s="49" t="n">
        <f aca="false">C14+D14+E14+F14+G14+H14+I14+J14+K14</f>
        <v>58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140</v>
      </c>
      <c r="D15" s="49" t="n">
        <f aca="false">SUM(D11:D14)</f>
        <v>13</v>
      </c>
      <c r="E15" s="49" t="n">
        <f aca="false">SUM(E11:E14)</f>
        <v>2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3</v>
      </c>
      <c r="I15" s="49" t="n">
        <f aca="false">SUM(I11:I14)</f>
        <v>0</v>
      </c>
      <c r="J15" s="49" t="n">
        <f aca="false">SUM(J11:J14)</f>
        <v>6</v>
      </c>
      <c r="K15" s="49" t="n">
        <f aca="false">SUM(K11:K14)</f>
        <v>2</v>
      </c>
      <c r="L15" s="49" t="n">
        <f aca="false">C15+D15+E15+F15+G15+H15+I15+J15+K15</f>
        <v>166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30</v>
      </c>
      <c r="D17" s="57" t="n">
        <v>1</v>
      </c>
      <c r="E17" s="57" t="n">
        <v>1</v>
      </c>
      <c r="F17" s="57"/>
      <c r="G17" s="57"/>
      <c r="H17" s="57" t="n">
        <v>5</v>
      </c>
      <c r="I17" s="57"/>
      <c r="J17" s="58"/>
      <c r="K17" s="57" t="n">
        <v>1</v>
      </c>
      <c r="L17" s="49" t="n">
        <f aca="false">C17+D17+E17+F17+G17+H17+I17+K17</f>
        <v>38</v>
      </c>
    </row>
    <row r="18" customFormat="false" ht="12.75" hidden="false" customHeight="false" outlineLevel="0" collapsed="false">
      <c r="B18" s="45" t="s">
        <v>26</v>
      </c>
      <c r="C18" s="57" t="n">
        <v>272</v>
      </c>
      <c r="D18" s="57" t="n">
        <v>21</v>
      </c>
      <c r="E18" s="57" t="n">
        <v>6</v>
      </c>
      <c r="F18" s="57"/>
      <c r="G18" s="59" t="n">
        <v>3</v>
      </c>
      <c r="H18" s="57" t="n">
        <v>24</v>
      </c>
      <c r="I18" s="59"/>
      <c r="J18" s="58"/>
      <c r="K18" s="57" t="n">
        <v>27</v>
      </c>
      <c r="L18" s="49" t="n">
        <f aca="false">C18+D18+E18+F18+G18+H18+I18+K18</f>
        <v>353</v>
      </c>
    </row>
    <row r="19" customFormat="false" ht="12.75" hidden="false" customHeight="false" outlineLevel="0" collapsed="false">
      <c r="B19" s="45" t="s">
        <v>27</v>
      </c>
      <c r="C19" s="57" t="n">
        <v>115</v>
      </c>
      <c r="D19" s="57" t="n">
        <v>11</v>
      </c>
      <c r="E19" s="59" t="n">
        <v>1</v>
      </c>
      <c r="F19" s="59"/>
      <c r="G19" s="59"/>
      <c r="H19" s="57" t="n">
        <v>9</v>
      </c>
      <c r="I19" s="59"/>
      <c r="J19" s="58"/>
      <c r="K19" s="57" t="n">
        <v>13</v>
      </c>
      <c r="L19" s="49" t="n">
        <f aca="false">C19+D19+E19+F19+G19+H19+I19+K19</f>
        <v>149</v>
      </c>
    </row>
    <row r="20" customFormat="false" ht="12.75" hidden="false" customHeight="false" outlineLevel="0" collapsed="false">
      <c r="B20" s="45" t="s">
        <v>38</v>
      </c>
      <c r="C20" s="57" t="n">
        <v>80</v>
      </c>
      <c r="D20" s="57" t="n">
        <v>3</v>
      </c>
      <c r="E20" s="57" t="n">
        <v>2</v>
      </c>
      <c r="F20" s="59"/>
      <c r="G20" s="59"/>
      <c r="H20" s="57" t="n">
        <v>12</v>
      </c>
      <c r="I20" s="59"/>
      <c r="J20" s="58"/>
      <c r="K20" s="57" t="n">
        <v>6</v>
      </c>
      <c r="L20" s="49" t="n">
        <f aca="false">C20+D20+E20+F20+G20+H20+I20+K20</f>
        <v>103</v>
      </c>
    </row>
    <row r="21" customFormat="false" ht="12.75" hidden="false" customHeight="false" outlineLevel="0" collapsed="false">
      <c r="B21" s="45" t="s">
        <v>29</v>
      </c>
      <c r="C21" s="57" t="n">
        <v>37</v>
      </c>
      <c r="D21" s="57" t="n">
        <v>1</v>
      </c>
      <c r="E21" s="57" t="n">
        <v>1</v>
      </c>
      <c r="F21" s="59"/>
      <c r="G21" s="59" t="n">
        <v>1</v>
      </c>
      <c r="H21" s="57" t="n">
        <v>2</v>
      </c>
      <c r="I21" s="59" t="n">
        <v>2</v>
      </c>
      <c r="J21" s="58"/>
      <c r="K21" s="57" t="n">
        <v>1</v>
      </c>
      <c r="L21" s="49" t="n">
        <f aca="false">C21+D21+E21+F21+G21+H21+I21+K21</f>
        <v>45</v>
      </c>
    </row>
    <row r="22" customFormat="false" ht="12.75" hidden="false" customHeight="false" outlineLevel="0" collapsed="false">
      <c r="B22" s="45" t="s">
        <v>30</v>
      </c>
      <c r="C22" s="60"/>
      <c r="D22" s="60"/>
      <c r="E22" s="60"/>
      <c r="F22" s="60"/>
      <c r="G22" s="60"/>
      <c r="H22" s="60"/>
      <c r="I22" s="60"/>
      <c r="J22" s="58"/>
      <c r="K22" s="60"/>
      <c r="L22" s="49" t="n">
        <f aca="false">C22+D22+E22+F22+G22+H22+I22+K22</f>
        <v>0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534</v>
      </c>
      <c r="D23" s="54" t="n">
        <f aca="false">SUM(D17:D22)</f>
        <v>37</v>
      </c>
      <c r="E23" s="54" t="n">
        <f aca="false">SUM(E17:E22)</f>
        <v>11</v>
      </c>
      <c r="F23" s="54" t="n">
        <f aca="false">SUM(F17:F22)</f>
        <v>0</v>
      </c>
      <c r="G23" s="54" t="n">
        <f aca="false">SUM(G17:G22)</f>
        <v>4</v>
      </c>
      <c r="H23" s="54" t="n">
        <f aca="false">SUM(H17:H22)</f>
        <v>52</v>
      </c>
      <c r="I23" s="54" t="n">
        <f aca="false">SUM(I17:I22)</f>
        <v>2</v>
      </c>
      <c r="J23" s="54"/>
      <c r="K23" s="54" t="n">
        <f aca="false">SUM(K17:K22)</f>
        <v>48</v>
      </c>
      <c r="L23" s="54" t="n">
        <f aca="false">C23+D23+E23+F23+G23+H23+I23+K23</f>
        <v>688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674</v>
      </c>
      <c r="D24" s="55" t="n">
        <f aca="false">D15+D23</f>
        <v>50</v>
      </c>
      <c r="E24" s="55" t="n">
        <f aca="false">E15+E23</f>
        <v>13</v>
      </c>
      <c r="F24" s="55" t="n">
        <f aca="false">F15+F23</f>
        <v>0</v>
      </c>
      <c r="G24" s="55" t="n">
        <f aca="false">G15+G23</f>
        <v>4</v>
      </c>
      <c r="H24" s="55" t="n">
        <f aca="false">H15+H23</f>
        <v>55</v>
      </c>
      <c r="I24" s="55" t="n">
        <f aca="false">I15+I23</f>
        <v>2</v>
      </c>
      <c r="J24" s="55" t="n">
        <f aca="false">J15+J23</f>
        <v>6</v>
      </c>
      <c r="K24" s="55" t="n">
        <f aca="false">K15+K23</f>
        <v>50</v>
      </c>
      <c r="L24" s="55" t="n">
        <f aca="false">L15+L23</f>
        <v>854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90" t="s">
        <v>0</v>
      </c>
      <c r="C1" s="91"/>
      <c r="D1" s="91"/>
      <c r="E1" s="91"/>
      <c r="F1" s="91"/>
      <c r="G1" s="92"/>
      <c r="H1" s="92"/>
      <c r="I1" s="93"/>
      <c r="J1" s="94"/>
      <c r="K1" s="94"/>
      <c r="L1" s="94"/>
      <c r="M1" s="94"/>
      <c r="N1" s="94"/>
    </row>
    <row r="2" customFormat="false" ht="15" hidden="false" customHeight="false" outlineLevel="0" collapsed="false">
      <c r="B2" s="95" t="s">
        <v>40</v>
      </c>
      <c r="C2" s="96"/>
      <c r="D2" s="96"/>
      <c r="E2" s="97" t="s">
        <v>53</v>
      </c>
      <c r="F2" s="96"/>
      <c r="G2" s="96"/>
      <c r="H2" s="98"/>
      <c r="I2" s="99"/>
      <c r="J2" s="94"/>
      <c r="K2" s="94"/>
      <c r="L2" s="94"/>
      <c r="M2" s="94"/>
      <c r="N2" s="94"/>
    </row>
    <row r="3" customFormat="false" ht="15" hidden="false" customHeight="false" outlineLevel="0" collapsed="false">
      <c r="B3" s="95" t="s">
        <v>33</v>
      </c>
      <c r="C3" s="100" t="s">
        <v>42</v>
      </c>
      <c r="D3" s="100"/>
      <c r="E3" s="100"/>
      <c r="F3" s="101"/>
      <c r="G3" s="98"/>
      <c r="H3" s="98"/>
      <c r="I3" s="102"/>
      <c r="J3" s="103"/>
      <c r="K3" s="103"/>
      <c r="L3" s="103"/>
      <c r="M3" s="103"/>
      <c r="N3" s="103"/>
    </row>
    <row r="4" customFormat="false" ht="15" hidden="false" customHeight="false" outlineLevel="0" collapsed="false">
      <c r="B4" s="104" t="s">
        <v>35</v>
      </c>
      <c r="C4" s="105"/>
      <c r="D4" s="106" t="n">
        <v>44926</v>
      </c>
      <c r="E4" s="107"/>
      <c r="F4" s="107"/>
      <c r="G4" s="108"/>
      <c r="H4" s="108"/>
      <c r="I4" s="109"/>
      <c r="J4" s="103"/>
      <c r="K4" s="103"/>
      <c r="L4" s="103"/>
      <c r="M4" s="103"/>
      <c r="N4" s="103"/>
    </row>
    <row r="5" customFormat="false" ht="12.75" hidden="false" customHeight="false" outlineLevel="0" collapsed="false">
      <c r="B5" s="110" t="s">
        <v>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customFormat="false" ht="15" hidden="false" customHeight="false" outlineLevel="0" collapsed="false">
      <c r="B6" s="111" t="s">
        <v>5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03"/>
      <c r="N6" s="103"/>
    </row>
    <row r="7" customFormat="false" ht="12.75" hidden="false" customHeight="true" outlineLevel="0" collapsed="false">
      <c r="B7" s="113" t="s">
        <v>6</v>
      </c>
      <c r="C7" s="113" t="s">
        <v>7</v>
      </c>
      <c r="D7" s="113"/>
      <c r="E7" s="113"/>
      <c r="F7" s="113"/>
      <c r="G7" s="113"/>
      <c r="H7" s="113"/>
      <c r="I7" s="113"/>
      <c r="J7" s="113" t="s">
        <v>8</v>
      </c>
      <c r="K7" s="113" t="s">
        <v>9</v>
      </c>
      <c r="L7" s="113" t="s">
        <v>10</v>
      </c>
      <c r="M7" s="103"/>
      <c r="N7" s="103"/>
    </row>
    <row r="8" customFormat="false" ht="12.75" hidden="false" customHeight="true" outlineLevel="0" collapsed="false">
      <c r="B8" s="113"/>
      <c r="C8" s="113" t="s">
        <v>11</v>
      </c>
      <c r="D8" s="113"/>
      <c r="E8" s="113"/>
      <c r="F8" s="113"/>
      <c r="G8" s="113" t="s">
        <v>12</v>
      </c>
      <c r="H8" s="113"/>
      <c r="I8" s="113"/>
      <c r="J8" s="113"/>
      <c r="K8" s="113"/>
      <c r="L8" s="113"/>
      <c r="M8" s="103"/>
      <c r="N8" s="103"/>
    </row>
    <row r="9" customFormat="false" ht="24.75" hidden="false" customHeight="true" outlineLevel="0" collapsed="false">
      <c r="B9" s="113"/>
      <c r="C9" s="113" t="s">
        <v>13</v>
      </c>
      <c r="D9" s="113" t="s">
        <v>14</v>
      </c>
      <c r="E9" s="113" t="s">
        <v>15</v>
      </c>
      <c r="F9" s="113" t="s">
        <v>16</v>
      </c>
      <c r="G9" s="113" t="s">
        <v>17</v>
      </c>
      <c r="H9" s="113" t="s">
        <v>15</v>
      </c>
      <c r="I9" s="113" t="s">
        <v>16</v>
      </c>
      <c r="J9" s="113"/>
      <c r="K9" s="113"/>
      <c r="L9" s="113"/>
      <c r="M9" s="103"/>
      <c r="N9" s="103"/>
    </row>
    <row r="10" customFormat="false" ht="42" hidden="false" customHeight="true" outlineLevel="0" collapsed="false">
      <c r="B10" s="114" t="s">
        <v>36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03"/>
      <c r="N10" s="103"/>
    </row>
    <row r="11" customFormat="false" ht="12.75" hidden="false" customHeight="true" outlineLevel="0" collapsed="false">
      <c r="B11" s="115" t="s">
        <v>19</v>
      </c>
      <c r="C11" s="116" t="n">
        <v>3</v>
      </c>
      <c r="D11" s="116" t="n">
        <v>0</v>
      </c>
      <c r="E11" s="116" t="n">
        <v>0</v>
      </c>
      <c r="F11" s="116" t="n">
        <v>0</v>
      </c>
      <c r="G11" s="116" t="n">
        <v>0</v>
      </c>
      <c r="H11" s="116" t="n">
        <v>0</v>
      </c>
      <c r="I11" s="116" t="n">
        <v>0</v>
      </c>
      <c r="J11" s="116" t="n">
        <v>0</v>
      </c>
      <c r="K11" s="116" t="n">
        <v>0</v>
      </c>
      <c r="L11" s="117" t="n">
        <v>3</v>
      </c>
      <c r="M11" s="103"/>
      <c r="N11" s="103"/>
    </row>
    <row r="12" customFormat="false" ht="15" hidden="false" customHeight="false" outlineLevel="0" collapsed="false">
      <c r="B12" s="115" t="s">
        <v>20</v>
      </c>
      <c r="C12" s="116" t="n">
        <v>52</v>
      </c>
      <c r="D12" s="116" t="n">
        <v>0</v>
      </c>
      <c r="E12" s="116" t="n">
        <v>0</v>
      </c>
      <c r="F12" s="116" t="n">
        <v>0</v>
      </c>
      <c r="G12" s="116" t="n">
        <v>0</v>
      </c>
      <c r="H12" s="116" t="n">
        <v>2</v>
      </c>
      <c r="I12" s="116" t="n">
        <v>0</v>
      </c>
      <c r="J12" s="116" t="n">
        <v>4</v>
      </c>
      <c r="K12" s="116" t="n">
        <v>0</v>
      </c>
      <c r="L12" s="117" t="n">
        <v>58</v>
      </c>
      <c r="M12" s="103"/>
      <c r="N12" s="103"/>
    </row>
    <row r="13" customFormat="false" ht="15" hidden="false" customHeight="false" outlineLevel="0" collapsed="false">
      <c r="B13" s="115" t="s">
        <v>21</v>
      </c>
      <c r="C13" s="116" t="n">
        <v>23</v>
      </c>
      <c r="D13" s="116" t="n">
        <v>0</v>
      </c>
      <c r="E13" s="116" t="n">
        <v>0</v>
      </c>
      <c r="F13" s="116" t="n">
        <v>0</v>
      </c>
      <c r="G13" s="116" t="n">
        <v>0</v>
      </c>
      <c r="H13" s="116" t="n">
        <v>1</v>
      </c>
      <c r="I13" s="116" t="n">
        <v>0</v>
      </c>
      <c r="J13" s="116" t="n">
        <v>2</v>
      </c>
      <c r="K13" s="116" t="n">
        <v>0</v>
      </c>
      <c r="L13" s="117" t="n">
        <v>26</v>
      </c>
      <c r="M13" s="103"/>
      <c r="N13" s="103"/>
    </row>
    <row r="14" customFormat="false" ht="15" hidden="false" customHeight="false" outlineLevel="0" collapsed="false">
      <c r="B14" s="115" t="s">
        <v>22</v>
      </c>
      <c r="C14" s="116" t="n">
        <v>19</v>
      </c>
      <c r="D14" s="116" t="n">
        <v>0</v>
      </c>
      <c r="E14" s="116" t="n">
        <v>0</v>
      </c>
      <c r="F14" s="116" t="n">
        <v>0</v>
      </c>
      <c r="G14" s="116" t="n">
        <v>0</v>
      </c>
      <c r="H14" s="116" t="n">
        <v>1</v>
      </c>
      <c r="I14" s="116" t="n">
        <v>0</v>
      </c>
      <c r="J14" s="116" t="n">
        <v>0</v>
      </c>
      <c r="K14" s="116" t="n">
        <v>1</v>
      </c>
      <c r="L14" s="117" t="n">
        <v>21</v>
      </c>
      <c r="M14" s="103"/>
      <c r="N14" s="103"/>
    </row>
    <row r="15" customFormat="false" ht="15" hidden="false" customHeight="false" outlineLevel="0" collapsed="false">
      <c r="B15" s="115" t="s">
        <v>23</v>
      </c>
      <c r="C15" s="117" t="n">
        <v>97</v>
      </c>
      <c r="D15" s="117" t="n">
        <v>0</v>
      </c>
      <c r="E15" s="117" t="n">
        <v>0</v>
      </c>
      <c r="F15" s="117" t="n">
        <v>0</v>
      </c>
      <c r="G15" s="117" t="n">
        <v>0</v>
      </c>
      <c r="H15" s="117" t="n">
        <v>4</v>
      </c>
      <c r="I15" s="117" t="n">
        <v>0</v>
      </c>
      <c r="J15" s="117" t="n">
        <v>6</v>
      </c>
      <c r="K15" s="117" t="n">
        <v>1</v>
      </c>
      <c r="L15" s="117" t="n">
        <v>108</v>
      </c>
      <c r="M15" s="103"/>
      <c r="N15" s="103"/>
    </row>
    <row r="16" customFormat="false" ht="15" hidden="false" customHeight="false" outlineLevel="0" collapsed="false">
      <c r="B16" s="118" t="s">
        <v>37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03"/>
      <c r="N16" s="103"/>
    </row>
    <row r="17" customFormat="false" ht="12.75" hidden="false" customHeight="false" outlineLevel="0" collapsed="false">
      <c r="B17" s="115" t="s">
        <v>25</v>
      </c>
      <c r="C17" s="116" t="n">
        <v>22</v>
      </c>
      <c r="D17" s="116" t="n">
        <v>0</v>
      </c>
      <c r="E17" s="116" t="n">
        <v>0</v>
      </c>
      <c r="F17" s="116" t="n">
        <v>0</v>
      </c>
      <c r="G17" s="116" t="n">
        <v>0</v>
      </c>
      <c r="H17" s="116" t="n">
        <v>0</v>
      </c>
      <c r="I17" s="116" t="n">
        <v>0</v>
      </c>
      <c r="J17" s="119"/>
      <c r="K17" s="116" t="n">
        <v>2</v>
      </c>
      <c r="L17" s="117" t="n">
        <v>24</v>
      </c>
    </row>
    <row r="18" customFormat="false" ht="12.75" hidden="false" customHeight="false" outlineLevel="0" collapsed="false">
      <c r="B18" s="115" t="s">
        <v>26</v>
      </c>
      <c r="C18" s="116" t="n">
        <v>239</v>
      </c>
      <c r="D18" s="116" t="n">
        <v>3</v>
      </c>
      <c r="E18" s="116" t="n">
        <v>0</v>
      </c>
      <c r="F18" s="116" t="n">
        <v>0</v>
      </c>
      <c r="G18" s="116" t="n">
        <v>0</v>
      </c>
      <c r="H18" s="116" t="n">
        <v>8</v>
      </c>
      <c r="I18" s="116" t="n">
        <v>0</v>
      </c>
      <c r="J18" s="119"/>
      <c r="K18" s="116" t="n">
        <v>7</v>
      </c>
      <c r="L18" s="117" t="n">
        <v>257</v>
      </c>
    </row>
    <row r="19" customFormat="false" ht="12.75" hidden="false" customHeight="false" outlineLevel="0" collapsed="false">
      <c r="B19" s="115" t="s">
        <v>27</v>
      </c>
      <c r="C19" s="116" t="n">
        <v>150</v>
      </c>
      <c r="D19" s="116" t="n">
        <v>3</v>
      </c>
      <c r="E19" s="116" t="n">
        <v>0</v>
      </c>
      <c r="F19" s="116" t="n">
        <v>0</v>
      </c>
      <c r="G19" s="116" t="n">
        <v>0</v>
      </c>
      <c r="H19" s="116" t="n">
        <v>30</v>
      </c>
      <c r="I19" s="116" t="n">
        <v>0</v>
      </c>
      <c r="J19" s="119"/>
      <c r="K19" s="116" t="n">
        <v>9</v>
      </c>
      <c r="L19" s="117" t="n">
        <v>192</v>
      </c>
    </row>
    <row r="20" customFormat="false" ht="12.75" hidden="false" customHeight="false" outlineLevel="0" collapsed="false">
      <c r="B20" s="115" t="s">
        <v>38</v>
      </c>
      <c r="C20" s="116" t="n">
        <v>73</v>
      </c>
      <c r="D20" s="116" t="n">
        <v>1</v>
      </c>
      <c r="E20" s="116" t="n">
        <v>0</v>
      </c>
      <c r="F20" s="116" t="n">
        <v>0</v>
      </c>
      <c r="G20" s="116" t="n">
        <v>0</v>
      </c>
      <c r="H20" s="116" t="n">
        <v>4</v>
      </c>
      <c r="I20" s="116" t="n">
        <v>0</v>
      </c>
      <c r="J20" s="119"/>
      <c r="K20" s="116" t="n">
        <v>6</v>
      </c>
      <c r="L20" s="117" t="n">
        <v>84</v>
      </c>
    </row>
    <row r="21" customFormat="false" ht="12.75" hidden="false" customHeight="false" outlineLevel="0" collapsed="false">
      <c r="B21" s="115" t="s">
        <v>29</v>
      </c>
      <c r="C21" s="116" t="n">
        <v>56</v>
      </c>
      <c r="D21" s="116" t="n">
        <v>0</v>
      </c>
      <c r="E21" s="116" t="n">
        <v>0</v>
      </c>
      <c r="F21" s="116" t="n">
        <v>0</v>
      </c>
      <c r="G21" s="116" t="n">
        <v>0</v>
      </c>
      <c r="H21" s="116" t="n">
        <v>0</v>
      </c>
      <c r="I21" s="116" t="n">
        <v>0</v>
      </c>
      <c r="J21" s="119"/>
      <c r="K21" s="116" t="n">
        <v>10</v>
      </c>
      <c r="L21" s="117" t="n">
        <v>66</v>
      </c>
    </row>
    <row r="22" customFormat="false" ht="12.75" hidden="false" customHeight="false" outlineLevel="0" collapsed="false">
      <c r="B22" s="115" t="s">
        <v>30</v>
      </c>
      <c r="C22" s="120" t="n">
        <v>0</v>
      </c>
      <c r="D22" s="120" t="n">
        <v>0</v>
      </c>
      <c r="E22" s="116" t="n">
        <v>0</v>
      </c>
      <c r="F22" s="116" t="n">
        <v>0</v>
      </c>
      <c r="G22" s="116" t="n">
        <v>0</v>
      </c>
      <c r="H22" s="120" t="n">
        <v>0</v>
      </c>
      <c r="I22" s="116" t="n">
        <v>0</v>
      </c>
      <c r="J22" s="119"/>
      <c r="K22" s="116" t="n">
        <v>0</v>
      </c>
      <c r="L22" s="117" t="n">
        <v>0</v>
      </c>
    </row>
    <row r="23" customFormat="false" ht="12.75" hidden="false" customHeight="false" outlineLevel="0" collapsed="false">
      <c r="B23" s="121" t="s">
        <v>31</v>
      </c>
      <c r="C23" s="122" t="n">
        <v>540</v>
      </c>
      <c r="D23" s="122" t="n">
        <v>7</v>
      </c>
      <c r="E23" s="122" t="n">
        <v>0</v>
      </c>
      <c r="F23" s="122" t="n">
        <v>0</v>
      </c>
      <c r="G23" s="122" t="n">
        <v>0</v>
      </c>
      <c r="H23" s="122" t="n">
        <v>42</v>
      </c>
      <c r="I23" s="122" t="n">
        <v>0</v>
      </c>
      <c r="J23" s="122"/>
      <c r="K23" s="122" t="n">
        <v>34</v>
      </c>
      <c r="L23" s="122" t="n">
        <v>623</v>
      </c>
    </row>
    <row r="24" customFormat="false" ht="12.75" hidden="false" customHeight="false" outlineLevel="0" collapsed="false">
      <c r="B24" s="121" t="s">
        <v>10</v>
      </c>
      <c r="C24" s="123" t="n">
        <v>637</v>
      </c>
      <c r="D24" s="123" t="n">
        <v>7</v>
      </c>
      <c r="E24" s="123" t="n">
        <v>0</v>
      </c>
      <c r="F24" s="123" t="n">
        <v>0</v>
      </c>
      <c r="G24" s="123" t="n">
        <v>0</v>
      </c>
      <c r="H24" s="123" t="n">
        <v>46</v>
      </c>
      <c r="I24" s="123" t="n">
        <v>0</v>
      </c>
      <c r="J24" s="123" t="n">
        <v>6</v>
      </c>
      <c r="K24" s="123" t="n">
        <v>35</v>
      </c>
      <c r="L24" s="123" t="n">
        <v>731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54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 t="n">
        <v>0</v>
      </c>
      <c r="E11" s="57" t="n">
        <v>0</v>
      </c>
      <c r="F11" s="57"/>
      <c r="G11" s="57"/>
      <c r="H11" s="57" t="n">
        <v>0</v>
      </c>
      <c r="I11" s="57"/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97</v>
      </c>
      <c r="D12" s="57" t="n">
        <v>1</v>
      </c>
      <c r="E12" s="57" t="n">
        <v>0</v>
      </c>
      <c r="F12" s="57"/>
      <c r="G12" s="57"/>
      <c r="H12" s="57" t="n">
        <v>0</v>
      </c>
      <c r="I12" s="57"/>
      <c r="J12" s="57" t="n">
        <v>1</v>
      </c>
      <c r="K12" s="57" t="n">
        <v>0</v>
      </c>
      <c r="L12" s="49" t="n">
        <f aca="false">C12+D12+E12+F12+G12+H12+I12+J12+K12</f>
        <v>99</v>
      </c>
    </row>
    <row r="13" customFormat="false" ht="12.75" hidden="false" customHeight="false" outlineLevel="0" collapsed="false">
      <c r="B13" s="45" t="s">
        <v>21</v>
      </c>
      <c r="C13" s="57" t="n">
        <v>76</v>
      </c>
      <c r="D13" s="57" t="n">
        <v>1</v>
      </c>
      <c r="E13" s="57" t="n">
        <v>0</v>
      </c>
      <c r="F13" s="57"/>
      <c r="G13" s="57"/>
      <c r="H13" s="57" t="n">
        <v>0</v>
      </c>
      <c r="I13" s="57"/>
      <c r="J13" s="57" t="n">
        <v>0</v>
      </c>
      <c r="K13" s="57" t="n">
        <v>0</v>
      </c>
      <c r="L13" s="49" t="n">
        <f aca="false">C13+D13+E13+F13+G13+H13+I13+J13+K13</f>
        <v>77</v>
      </c>
    </row>
    <row r="14" customFormat="false" ht="12.75" hidden="false" customHeight="false" outlineLevel="0" collapsed="false">
      <c r="B14" s="45" t="s">
        <v>22</v>
      </c>
      <c r="C14" s="57" t="n">
        <v>176</v>
      </c>
      <c r="D14" s="57" t="n">
        <v>5</v>
      </c>
      <c r="E14" s="57" t="n">
        <v>0</v>
      </c>
      <c r="F14" s="57"/>
      <c r="G14" s="57"/>
      <c r="H14" s="57" t="n">
        <v>0</v>
      </c>
      <c r="I14" s="57"/>
      <c r="J14" s="57" t="n">
        <v>0</v>
      </c>
      <c r="K14" s="57" t="n">
        <v>2</v>
      </c>
      <c r="L14" s="49" t="n">
        <f aca="false">C14+D14+E14+F14+G14+H14+I14+J14+K14</f>
        <v>183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352</v>
      </c>
      <c r="D15" s="49" t="n">
        <f aca="false">SUM(D11:D14)</f>
        <v>7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0</v>
      </c>
      <c r="I15" s="49" t="n">
        <f aca="false">SUM(I11:I14)</f>
        <v>0</v>
      </c>
      <c r="J15" s="49" t="n">
        <f aca="false">SUM(J11:J14)</f>
        <v>1</v>
      </c>
      <c r="K15" s="49" t="n">
        <f aca="false">SUM(K11:K14)</f>
        <v>2</v>
      </c>
      <c r="L15" s="49" t="n">
        <f aca="false">C15+D15+E15+F15+G15+H15+I15+J15+K15</f>
        <v>362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4</v>
      </c>
      <c r="D17" s="57" t="n">
        <v>0</v>
      </c>
      <c r="E17" s="57" t="n">
        <v>0</v>
      </c>
      <c r="F17" s="57"/>
      <c r="G17" s="57"/>
      <c r="H17" s="57" t="n">
        <v>0</v>
      </c>
      <c r="I17" s="57"/>
      <c r="J17" s="58"/>
      <c r="K17" s="57" t="n">
        <v>0</v>
      </c>
      <c r="L17" s="49" t="n">
        <f aca="false">C17+D17+E17+F17+G17+H17+I17+K17</f>
        <v>4</v>
      </c>
    </row>
    <row r="18" customFormat="false" ht="12.75" hidden="false" customHeight="false" outlineLevel="0" collapsed="false">
      <c r="B18" s="45" t="s">
        <v>26</v>
      </c>
      <c r="C18" s="57" t="n">
        <v>259</v>
      </c>
      <c r="D18" s="57" t="n">
        <v>5</v>
      </c>
      <c r="E18" s="57" t="n">
        <v>1</v>
      </c>
      <c r="F18" s="57"/>
      <c r="G18" s="57"/>
      <c r="H18" s="57" t="n">
        <v>0</v>
      </c>
      <c r="I18" s="57"/>
      <c r="J18" s="58"/>
      <c r="K18" s="57" t="n">
        <v>0</v>
      </c>
      <c r="L18" s="49" t="n">
        <f aca="false">C18+D18+E18+F18+G18+H18+I18+K18</f>
        <v>265</v>
      </c>
    </row>
    <row r="19" customFormat="false" ht="12.75" hidden="false" customHeight="false" outlineLevel="0" collapsed="false">
      <c r="B19" s="45" t="s">
        <v>27</v>
      </c>
      <c r="C19" s="57" t="n">
        <v>366</v>
      </c>
      <c r="D19" s="57" t="n">
        <v>13</v>
      </c>
      <c r="E19" s="57" t="n">
        <v>0</v>
      </c>
      <c r="F19" s="57"/>
      <c r="G19" s="57"/>
      <c r="H19" s="57" t="n">
        <v>0</v>
      </c>
      <c r="I19" s="57"/>
      <c r="J19" s="58"/>
      <c r="K19" s="57" t="n">
        <v>0</v>
      </c>
      <c r="L19" s="49" t="n">
        <f aca="false">C19+D19+E19+F19+G19+H19+I19+K19</f>
        <v>379</v>
      </c>
    </row>
    <row r="20" customFormat="false" ht="12.75" hidden="false" customHeight="false" outlineLevel="0" collapsed="false">
      <c r="B20" s="45" t="s">
        <v>38</v>
      </c>
      <c r="C20" s="57" t="n">
        <v>65</v>
      </c>
      <c r="D20" s="57" t="n">
        <v>3</v>
      </c>
      <c r="E20" s="57" t="n">
        <v>0</v>
      </c>
      <c r="F20" s="57"/>
      <c r="G20" s="57"/>
      <c r="H20" s="57" t="n">
        <v>0</v>
      </c>
      <c r="I20" s="57"/>
      <c r="J20" s="58"/>
      <c r="K20" s="57" t="n">
        <v>0</v>
      </c>
      <c r="L20" s="49" t="n">
        <f aca="false">C20+D20+E20+F20+G20+H20+I20+K20</f>
        <v>68</v>
      </c>
    </row>
    <row r="21" customFormat="false" ht="12.75" hidden="false" customHeight="false" outlineLevel="0" collapsed="false">
      <c r="B21" s="45" t="s">
        <v>29</v>
      </c>
      <c r="C21" s="57" t="n">
        <v>112</v>
      </c>
      <c r="D21" s="57" t="n">
        <v>5</v>
      </c>
      <c r="E21" s="57" t="n">
        <v>0</v>
      </c>
      <c r="F21" s="57"/>
      <c r="G21" s="57"/>
      <c r="H21" s="57" t="n">
        <v>0</v>
      </c>
      <c r="I21" s="57"/>
      <c r="J21" s="58"/>
      <c r="K21" s="57" t="n">
        <v>1</v>
      </c>
      <c r="L21" s="49" t="n">
        <f aca="false">C21+D21+E21+F21+G21+H21+I21+K21</f>
        <v>118</v>
      </c>
    </row>
    <row r="22" customFormat="false" ht="12.75" hidden="false" customHeight="false" outlineLevel="0" collapsed="false">
      <c r="B22" s="45" t="s">
        <v>30</v>
      </c>
      <c r="C22" s="57" t="n">
        <v>11</v>
      </c>
      <c r="D22" s="57" t="n">
        <v>0</v>
      </c>
      <c r="E22" s="57" t="n">
        <v>0</v>
      </c>
      <c r="F22" s="57"/>
      <c r="G22" s="57"/>
      <c r="H22" s="57" t="n">
        <v>0</v>
      </c>
      <c r="I22" s="57"/>
      <c r="J22" s="58"/>
      <c r="K22" s="57" t="n">
        <v>0</v>
      </c>
      <c r="L22" s="49" t="n">
        <f aca="false">C22+D22+E22+F22+G22+H22+I22+K22</f>
        <v>11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817</v>
      </c>
      <c r="D23" s="54" t="n">
        <f aca="false">SUM(D17:D22)</f>
        <v>26</v>
      </c>
      <c r="E23" s="54" t="n">
        <f aca="false">SUM(E17:E22)</f>
        <v>1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0</v>
      </c>
      <c r="I23" s="54" t="n">
        <f aca="false">SUM(I17:I22)</f>
        <v>0</v>
      </c>
      <c r="J23" s="54"/>
      <c r="K23" s="54" t="n">
        <f aca="false">SUM(K17:K22)</f>
        <v>1</v>
      </c>
      <c r="L23" s="54" t="n">
        <f aca="false">C23+D23+E23+F23+G23+H23+I23+K23</f>
        <v>845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1169</v>
      </c>
      <c r="D24" s="55" t="n">
        <f aca="false">D15+D23</f>
        <v>33</v>
      </c>
      <c r="E24" s="55" t="n">
        <f aca="false">E15+E23</f>
        <v>1</v>
      </c>
      <c r="F24" s="55" t="n">
        <f aca="false">F15+F23</f>
        <v>0</v>
      </c>
      <c r="G24" s="55" t="n">
        <f aca="false">G15+G23</f>
        <v>0</v>
      </c>
      <c r="H24" s="55" t="n">
        <f aca="false">H15+H23</f>
        <v>0</v>
      </c>
      <c r="I24" s="55" t="n">
        <f aca="false">I15+I23</f>
        <v>0</v>
      </c>
      <c r="J24" s="55" t="n">
        <f aca="false">J15+J23</f>
        <v>1</v>
      </c>
      <c r="K24" s="55" t="n">
        <f aca="false">K15+K23</f>
        <v>3</v>
      </c>
      <c r="L24" s="55" t="n">
        <f aca="false">L15+L23</f>
        <v>1207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55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66</v>
      </c>
      <c r="D12" s="57" t="n">
        <v>0</v>
      </c>
      <c r="E12" s="57" t="n">
        <v>1</v>
      </c>
      <c r="F12" s="57" t="n">
        <v>0</v>
      </c>
      <c r="G12" s="57" t="n">
        <v>0</v>
      </c>
      <c r="H12" s="57" t="n">
        <v>1</v>
      </c>
      <c r="I12" s="57" t="n">
        <v>0</v>
      </c>
      <c r="J12" s="57" t="n">
        <v>4</v>
      </c>
      <c r="K12" s="57" t="n">
        <v>1</v>
      </c>
      <c r="L12" s="49" t="n">
        <f aca="false">C12+D12+E12+F12+G12+H12+I12+J12+K12</f>
        <v>73</v>
      </c>
    </row>
    <row r="13" customFormat="false" ht="12.75" hidden="false" customHeight="false" outlineLevel="0" collapsed="false">
      <c r="B13" s="45" t="s">
        <v>21</v>
      </c>
      <c r="C13" s="57" t="n">
        <v>13</v>
      </c>
      <c r="D13" s="57" t="n">
        <v>0</v>
      </c>
      <c r="E13" s="57" t="n">
        <v>1</v>
      </c>
      <c r="F13" s="57" t="n">
        <v>0</v>
      </c>
      <c r="G13" s="57" t="n">
        <v>0</v>
      </c>
      <c r="H13" s="57" t="n">
        <v>1</v>
      </c>
      <c r="I13" s="57" t="n">
        <v>0</v>
      </c>
      <c r="J13" s="57" t="n">
        <v>3</v>
      </c>
      <c r="K13" s="57" t="n">
        <v>0</v>
      </c>
      <c r="L13" s="49" t="n">
        <f aca="false">C13+D13+E13+F13+G13+H13+I13+J13+K13</f>
        <v>18</v>
      </c>
    </row>
    <row r="14" customFormat="false" ht="12.75" hidden="false" customHeight="false" outlineLevel="0" collapsed="false">
      <c r="B14" s="45" t="s">
        <v>22</v>
      </c>
      <c r="C14" s="57" t="n">
        <v>15</v>
      </c>
      <c r="D14" s="57" t="n">
        <v>1</v>
      </c>
      <c r="E14" s="57" t="n">
        <v>0</v>
      </c>
      <c r="F14" s="57" t="n">
        <v>0</v>
      </c>
      <c r="G14" s="57" t="n">
        <v>0</v>
      </c>
      <c r="H14" s="57" t="n">
        <v>0</v>
      </c>
      <c r="I14" s="57" t="n">
        <v>0</v>
      </c>
      <c r="J14" s="57" t="n">
        <v>0</v>
      </c>
      <c r="K14" s="57" t="n">
        <v>0</v>
      </c>
      <c r="L14" s="49" t="n">
        <f aca="false">C14+D14+E14+F14+G14+H14+I14+J14+K14</f>
        <v>16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97</v>
      </c>
      <c r="D15" s="49" t="n">
        <f aca="false">SUM(D11:D14)</f>
        <v>1</v>
      </c>
      <c r="E15" s="49" t="n">
        <f aca="false">SUM(E11:E14)</f>
        <v>2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2</v>
      </c>
      <c r="I15" s="49" t="n">
        <f aca="false">SUM(I11:I14)</f>
        <v>0</v>
      </c>
      <c r="J15" s="49" t="n">
        <f aca="false">SUM(J11:J14)</f>
        <v>7</v>
      </c>
      <c r="K15" s="49" t="n">
        <f aca="false">SUM(K11:K14)</f>
        <v>1</v>
      </c>
      <c r="L15" s="49" t="n">
        <f aca="false">C15+D15+E15+F15+G15+H15+I15+J15+K15</f>
        <v>110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144</v>
      </c>
      <c r="D17" s="57" t="n">
        <v>3</v>
      </c>
      <c r="E17" s="57" t="n">
        <v>0</v>
      </c>
      <c r="F17" s="57" t="n">
        <v>0</v>
      </c>
      <c r="G17" s="57" t="n">
        <v>0</v>
      </c>
      <c r="H17" s="57" t="n">
        <v>3</v>
      </c>
      <c r="I17" s="57" t="n">
        <v>0</v>
      </c>
      <c r="J17" s="58"/>
      <c r="K17" s="57" t="n">
        <v>4</v>
      </c>
      <c r="L17" s="49" t="n">
        <f aca="false">C17+D17+E17+F17+G17+H17+I17+K17</f>
        <v>154</v>
      </c>
    </row>
    <row r="18" customFormat="false" ht="12.75" hidden="false" customHeight="false" outlineLevel="0" collapsed="false">
      <c r="B18" s="45" t="s">
        <v>26</v>
      </c>
      <c r="C18" s="57" t="n">
        <v>129</v>
      </c>
      <c r="D18" s="57" t="n">
        <v>1</v>
      </c>
      <c r="E18" s="57" t="n">
        <v>1</v>
      </c>
      <c r="F18" s="57" t="n">
        <v>0</v>
      </c>
      <c r="G18" s="59" t="n">
        <v>0</v>
      </c>
      <c r="H18" s="57" t="n">
        <v>5</v>
      </c>
      <c r="I18" s="59" t="n">
        <v>0</v>
      </c>
      <c r="J18" s="58"/>
      <c r="K18" s="57" t="n">
        <v>3</v>
      </c>
      <c r="L18" s="49" t="n">
        <f aca="false">C18+D18+E18+F18+G18+H18+I18+K18</f>
        <v>139</v>
      </c>
    </row>
    <row r="19" customFormat="false" ht="12.75" hidden="false" customHeight="false" outlineLevel="0" collapsed="false">
      <c r="B19" s="45" t="s">
        <v>27</v>
      </c>
      <c r="C19" s="57" t="n">
        <v>151</v>
      </c>
      <c r="D19" s="57" t="n">
        <v>9</v>
      </c>
      <c r="E19" s="59" t="n">
        <v>0</v>
      </c>
      <c r="F19" s="59" t="n">
        <v>0</v>
      </c>
      <c r="G19" s="59" t="n">
        <v>0</v>
      </c>
      <c r="H19" s="57" t="n">
        <v>10</v>
      </c>
      <c r="I19" s="59" t="n">
        <v>0</v>
      </c>
      <c r="J19" s="58"/>
      <c r="K19" s="57" t="n">
        <v>4</v>
      </c>
      <c r="L19" s="49" t="n">
        <f aca="false">C19+D19+E19+F19+G19+H19+I19+K19</f>
        <v>174</v>
      </c>
    </row>
    <row r="20" customFormat="false" ht="12.75" hidden="false" customHeight="false" outlineLevel="0" collapsed="false">
      <c r="B20" s="45" t="s">
        <v>38</v>
      </c>
      <c r="C20" s="57" t="n">
        <v>108</v>
      </c>
      <c r="D20" s="57" t="n">
        <v>5</v>
      </c>
      <c r="E20" s="57" t="n">
        <v>0</v>
      </c>
      <c r="F20" s="59" t="n">
        <v>0</v>
      </c>
      <c r="G20" s="59" t="n">
        <v>0</v>
      </c>
      <c r="H20" s="57" t="n">
        <v>5</v>
      </c>
      <c r="I20" s="59" t="n">
        <v>0</v>
      </c>
      <c r="J20" s="58"/>
      <c r="K20" s="57" t="n">
        <v>5</v>
      </c>
      <c r="L20" s="49" t="n">
        <f aca="false">C20+D20+E20+F20+G20+H20+I20+K20</f>
        <v>123</v>
      </c>
    </row>
    <row r="21" customFormat="false" ht="12.75" hidden="false" customHeight="false" outlineLevel="0" collapsed="false">
      <c r="B21" s="45" t="s">
        <v>29</v>
      </c>
      <c r="C21" s="57" t="n">
        <v>13</v>
      </c>
      <c r="D21" s="57" t="n">
        <v>0</v>
      </c>
      <c r="E21" s="57" t="n">
        <v>0</v>
      </c>
      <c r="F21" s="59" t="n">
        <v>0</v>
      </c>
      <c r="G21" s="59" t="n">
        <v>0</v>
      </c>
      <c r="H21" s="57" t="n">
        <v>1</v>
      </c>
      <c r="I21" s="59" t="n">
        <v>0</v>
      </c>
      <c r="J21" s="58"/>
      <c r="K21" s="57" t="n">
        <v>1</v>
      </c>
      <c r="L21" s="49" t="n">
        <f aca="false">C21+D21+E21+F21+G21+H21+I21+K21</f>
        <v>15</v>
      </c>
    </row>
    <row r="22" customFormat="false" ht="12.75" hidden="false" customHeight="false" outlineLevel="0" collapsed="false">
      <c r="B22" s="45" t="s">
        <v>30</v>
      </c>
      <c r="C22" s="60" t="n">
        <v>4</v>
      </c>
      <c r="D22" s="60" t="n">
        <v>0</v>
      </c>
      <c r="E22" s="60" t="n">
        <v>0</v>
      </c>
      <c r="F22" s="60" t="n">
        <v>0</v>
      </c>
      <c r="G22" s="60" t="n">
        <v>0</v>
      </c>
      <c r="H22" s="60" t="n">
        <v>1</v>
      </c>
      <c r="I22" s="60" t="n">
        <v>0</v>
      </c>
      <c r="J22" s="58"/>
      <c r="K22" s="60" t="n">
        <v>0</v>
      </c>
      <c r="L22" s="49" t="n">
        <f aca="false">C22+D22+E22+F22+G22+H22+I22+K22</f>
        <v>5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549</v>
      </c>
      <c r="D23" s="54" t="n">
        <f aca="false">SUM(D17:D22)</f>
        <v>18</v>
      </c>
      <c r="E23" s="54" t="n">
        <f aca="false">SUM(E17:E22)</f>
        <v>1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25</v>
      </c>
      <c r="I23" s="54" t="n">
        <f aca="false">SUM(I17:I22)</f>
        <v>0</v>
      </c>
      <c r="J23" s="54"/>
      <c r="K23" s="54" t="n">
        <f aca="false">SUM(K17:K22)</f>
        <v>17</v>
      </c>
      <c r="L23" s="54" t="n">
        <f aca="false">C23+D23+E23+F23+G23+H23+I23+K23</f>
        <v>610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646</v>
      </c>
      <c r="D24" s="55" t="n">
        <f aca="false">D15+D23</f>
        <v>19</v>
      </c>
      <c r="E24" s="55" t="n">
        <f aca="false">E15+E23</f>
        <v>3</v>
      </c>
      <c r="F24" s="55" t="n">
        <f aca="false">F15+F23</f>
        <v>0</v>
      </c>
      <c r="G24" s="55" t="n">
        <f aca="false">G15+G23</f>
        <v>0</v>
      </c>
      <c r="H24" s="55" t="n">
        <f aca="false">H15+H23</f>
        <v>27</v>
      </c>
      <c r="I24" s="55" t="n">
        <f aca="false">I15+I23</f>
        <v>0</v>
      </c>
      <c r="J24" s="55" t="n">
        <f aca="false">J15+J23</f>
        <v>7</v>
      </c>
      <c r="K24" s="55" t="n">
        <f aca="false">K15+K23</f>
        <v>18</v>
      </c>
      <c r="L24" s="55" t="n">
        <f aca="false">L15+L23</f>
        <v>720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56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50</v>
      </c>
      <c r="D12" s="57" t="n">
        <v>1</v>
      </c>
      <c r="E12" s="57" t="n">
        <v>0</v>
      </c>
      <c r="F12" s="57" t="n">
        <v>0</v>
      </c>
      <c r="G12" s="57" t="n">
        <v>0</v>
      </c>
      <c r="H12" s="57" t="n">
        <v>1</v>
      </c>
      <c r="I12" s="57" t="n">
        <v>0</v>
      </c>
      <c r="J12" s="57" t="n">
        <v>1</v>
      </c>
      <c r="K12" s="57" t="n">
        <v>1</v>
      </c>
      <c r="L12" s="49" t="n">
        <f aca="false">C12+D12+E12+F12+G12+H12+I12+J12+K12</f>
        <v>54</v>
      </c>
    </row>
    <row r="13" customFormat="false" ht="12.75" hidden="false" customHeight="false" outlineLevel="0" collapsed="false">
      <c r="B13" s="45" t="s">
        <v>21</v>
      </c>
      <c r="C13" s="57" t="n">
        <v>16</v>
      </c>
      <c r="D13" s="57" t="n">
        <v>0</v>
      </c>
      <c r="E13" s="57" t="n">
        <v>0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2</v>
      </c>
      <c r="K13" s="57" t="n">
        <v>0</v>
      </c>
      <c r="L13" s="49" t="n">
        <f aca="false">C13+D13+E13+F13+G13+H13+I13+J13+K13</f>
        <v>18</v>
      </c>
    </row>
    <row r="14" customFormat="false" ht="12.75" hidden="false" customHeight="false" outlineLevel="0" collapsed="false">
      <c r="B14" s="45" t="s">
        <v>22</v>
      </c>
      <c r="C14" s="57" t="n">
        <v>31</v>
      </c>
      <c r="D14" s="57" t="n">
        <v>0</v>
      </c>
      <c r="E14" s="57" t="n">
        <v>0</v>
      </c>
      <c r="F14" s="57" t="n">
        <v>0</v>
      </c>
      <c r="G14" s="57" t="n">
        <v>0</v>
      </c>
      <c r="H14" s="57" t="n">
        <v>0</v>
      </c>
      <c r="I14" s="57" t="n">
        <v>0</v>
      </c>
      <c r="J14" s="57" t="n">
        <v>2</v>
      </c>
      <c r="K14" s="57" t="n">
        <v>0</v>
      </c>
      <c r="L14" s="49" t="n">
        <f aca="false">C14+D14+E14+F14+G14+H14+I14+J14+K14</f>
        <v>33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100</v>
      </c>
      <c r="D15" s="49" t="n">
        <f aca="false">SUM(D11:D14)</f>
        <v>1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1</v>
      </c>
      <c r="I15" s="49" t="n">
        <f aca="false">SUM(I11:I14)</f>
        <v>0</v>
      </c>
      <c r="J15" s="49" t="n">
        <f aca="false">SUM(J11:J14)</f>
        <v>5</v>
      </c>
      <c r="K15" s="49" t="n">
        <f aca="false">SUM(K11:K14)</f>
        <v>1</v>
      </c>
      <c r="L15" s="49" t="n">
        <f aca="false">C15+D15+E15+F15+G15+H15+I15+J15+K15</f>
        <v>108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8</v>
      </c>
      <c r="D17" s="57" t="n">
        <v>0</v>
      </c>
      <c r="E17" s="57" t="n">
        <v>0</v>
      </c>
      <c r="F17" s="57" t="n">
        <v>0</v>
      </c>
      <c r="G17" s="57" t="n">
        <v>0</v>
      </c>
      <c r="H17" s="57" t="n">
        <v>0</v>
      </c>
      <c r="I17" s="57" t="n">
        <v>0</v>
      </c>
      <c r="J17" s="58" t="n">
        <v>0</v>
      </c>
      <c r="K17" s="57" t="n">
        <v>1</v>
      </c>
      <c r="L17" s="49" t="n">
        <f aca="false">C17+D17+E17+F17+G17+H17+I17+K17</f>
        <v>9</v>
      </c>
    </row>
    <row r="18" customFormat="false" ht="12.75" hidden="false" customHeight="false" outlineLevel="0" collapsed="false">
      <c r="B18" s="45" t="s">
        <v>26</v>
      </c>
      <c r="C18" s="57" t="n">
        <v>250</v>
      </c>
      <c r="D18" s="57" t="n">
        <v>2</v>
      </c>
      <c r="E18" s="57" t="n">
        <v>0</v>
      </c>
      <c r="F18" s="57" t="n">
        <v>0</v>
      </c>
      <c r="G18" s="57" t="n">
        <v>2</v>
      </c>
      <c r="H18" s="57" t="n">
        <v>8</v>
      </c>
      <c r="I18" s="57" t="n">
        <v>0</v>
      </c>
      <c r="J18" s="58" t="n">
        <v>0</v>
      </c>
      <c r="K18" s="57" t="n">
        <v>45</v>
      </c>
      <c r="L18" s="49" t="n">
        <f aca="false">C18+D18+E18+F18+G18+H18+I18+K18</f>
        <v>307</v>
      </c>
    </row>
    <row r="19" customFormat="false" ht="12.75" hidden="false" customHeight="false" outlineLevel="0" collapsed="false">
      <c r="B19" s="45" t="s">
        <v>27</v>
      </c>
      <c r="C19" s="57" t="n">
        <v>131</v>
      </c>
      <c r="D19" s="57" t="n">
        <v>1</v>
      </c>
      <c r="E19" s="57" t="n">
        <v>0</v>
      </c>
      <c r="F19" s="57" t="n">
        <v>0</v>
      </c>
      <c r="G19" s="57" t="n">
        <v>0</v>
      </c>
      <c r="H19" s="57" t="n">
        <v>8</v>
      </c>
      <c r="I19" s="57" t="n">
        <v>0</v>
      </c>
      <c r="J19" s="58" t="n">
        <v>0</v>
      </c>
      <c r="K19" s="57" t="n">
        <v>16</v>
      </c>
      <c r="L19" s="49" t="n">
        <f aca="false">C19+D19+E19+F19+G19+H19+I19+K19</f>
        <v>156</v>
      </c>
    </row>
    <row r="20" customFormat="false" ht="12.75" hidden="false" customHeight="false" outlineLevel="0" collapsed="false">
      <c r="B20" s="45" t="s">
        <v>38</v>
      </c>
      <c r="C20" s="57" t="n">
        <v>10</v>
      </c>
      <c r="D20" s="57" t="n">
        <v>0</v>
      </c>
      <c r="E20" s="57" t="n">
        <v>0</v>
      </c>
      <c r="F20" s="57" t="n">
        <v>0</v>
      </c>
      <c r="G20" s="57" t="n">
        <v>0</v>
      </c>
      <c r="H20" s="57" t="n">
        <v>1</v>
      </c>
      <c r="I20" s="57" t="n">
        <v>0</v>
      </c>
      <c r="J20" s="58" t="n">
        <v>0</v>
      </c>
      <c r="K20" s="57" t="n">
        <v>0</v>
      </c>
      <c r="L20" s="49" t="n">
        <f aca="false">C20+D20+E20+F20+G20+H20+I20+K20</f>
        <v>11</v>
      </c>
    </row>
    <row r="21" customFormat="false" ht="12.75" hidden="false" customHeight="false" outlineLevel="0" collapsed="false">
      <c r="B21" s="45" t="s">
        <v>29</v>
      </c>
      <c r="C21" s="57" t="n">
        <v>16</v>
      </c>
      <c r="D21" s="57" t="n">
        <v>1</v>
      </c>
      <c r="E21" s="57" t="n">
        <v>0</v>
      </c>
      <c r="F21" s="57" t="n">
        <v>0</v>
      </c>
      <c r="G21" s="57" t="n">
        <v>0</v>
      </c>
      <c r="H21" s="57" t="n">
        <v>0</v>
      </c>
      <c r="I21" s="57" t="n">
        <v>0</v>
      </c>
      <c r="J21" s="58" t="n">
        <v>0</v>
      </c>
      <c r="K21" s="57" t="n">
        <v>1</v>
      </c>
      <c r="L21" s="49" t="n">
        <f aca="false">C21+D21+E21+F21+G21+H21+I21+K21</f>
        <v>18</v>
      </c>
    </row>
    <row r="22" customFormat="false" ht="12.75" hidden="false" customHeight="false" outlineLevel="0" collapsed="false">
      <c r="B22" s="45" t="s">
        <v>30</v>
      </c>
      <c r="C22" s="57" t="n">
        <v>0</v>
      </c>
      <c r="D22" s="57" t="n">
        <v>0</v>
      </c>
      <c r="E22" s="57" t="n">
        <v>0</v>
      </c>
      <c r="F22" s="57" t="n">
        <v>0</v>
      </c>
      <c r="G22" s="57" t="n">
        <v>0</v>
      </c>
      <c r="H22" s="57" t="n">
        <v>0</v>
      </c>
      <c r="I22" s="57" t="n">
        <v>0</v>
      </c>
      <c r="J22" s="58" t="n">
        <v>0</v>
      </c>
      <c r="K22" s="57" t="n">
        <v>0</v>
      </c>
      <c r="L22" s="49" t="n">
        <f aca="false">C22+D22+E22+F22+G22+H22+I22+K22</f>
        <v>0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415</v>
      </c>
      <c r="D23" s="54" t="n">
        <f aca="false">SUM(D17:D22)</f>
        <v>4</v>
      </c>
      <c r="E23" s="54" t="n">
        <f aca="false">SUM(E17:E22)</f>
        <v>0</v>
      </c>
      <c r="F23" s="54" t="n">
        <f aca="false">SUM(F17:F22)</f>
        <v>0</v>
      </c>
      <c r="G23" s="54" t="n">
        <f aca="false">SUM(G17:G22)</f>
        <v>2</v>
      </c>
      <c r="H23" s="54" t="n">
        <f aca="false">SUM(H17:H22)</f>
        <v>17</v>
      </c>
      <c r="I23" s="54" t="n">
        <f aca="false">SUM(I17:I22)</f>
        <v>0</v>
      </c>
      <c r="J23" s="54"/>
      <c r="K23" s="54" t="n">
        <f aca="false">SUM(K17:K22)</f>
        <v>63</v>
      </c>
      <c r="L23" s="54" t="n">
        <f aca="false">C23+D23+E23+F23+G23+H23+I23+K23</f>
        <v>501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515</v>
      </c>
      <c r="D24" s="55" t="n">
        <f aca="false">D15+D23</f>
        <v>5</v>
      </c>
      <c r="E24" s="55" t="n">
        <f aca="false">E15+E23</f>
        <v>0</v>
      </c>
      <c r="F24" s="55" t="n">
        <f aca="false">F15+F23</f>
        <v>0</v>
      </c>
      <c r="G24" s="55" t="n">
        <f aca="false">G15+G23</f>
        <v>2</v>
      </c>
      <c r="H24" s="55" t="n">
        <f aca="false">H15+H23</f>
        <v>18</v>
      </c>
      <c r="I24" s="55" t="n">
        <f aca="false">I15+I23</f>
        <v>0</v>
      </c>
      <c r="J24" s="55" t="n">
        <f aca="false">J15+J23</f>
        <v>5</v>
      </c>
      <c r="K24" s="55" t="n">
        <f aca="false">K15+K23</f>
        <v>64</v>
      </c>
      <c r="L24" s="55" t="n">
        <f aca="false">L15+L23</f>
        <v>609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57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124" t="n">
        <v>2</v>
      </c>
      <c r="D11" s="124" t="n">
        <v>1</v>
      </c>
      <c r="E11" s="124"/>
      <c r="F11" s="124"/>
      <c r="G11" s="124"/>
      <c r="H11" s="124"/>
      <c r="I11" s="124"/>
      <c r="J11" s="124"/>
      <c r="K11" s="124"/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124" t="n">
        <v>273</v>
      </c>
      <c r="D12" s="124"/>
      <c r="E12" s="124" t="n">
        <v>1</v>
      </c>
      <c r="F12" s="124"/>
      <c r="G12" s="124"/>
      <c r="H12" s="124"/>
      <c r="I12" s="124"/>
      <c r="J12" s="124" t="n">
        <v>9</v>
      </c>
      <c r="K12" s="124" t="n">
        <v>1</v>
      </c>
      <c r="L12" s="49" t="n">
        <f aca="false">C12+D12+E12+F12+G12+H12+I12+J12+K12</f>
        <v>284</v>
      </c>
    </row>
    <row r="13" customFormat="false" ht="12.75" hidden="false" customHeight="false" outlineLevel="0" collapsed="false">
      <c r="B13" s="45" t="s">
        <v>21</v>
      </c>
      <c r="C13" s="124" t="n">
        <v>42</v>
      </c>
      <c r="D13" s="124" t="n">
        <v>9</v>
      </c>
      <c r="E13" s="124"/>
      <c r="F13" s="124"/>
      <c r="G13" s="124"/>
      <c r="H13" s="124"/>
      <c r="I13" s="124"/>
      <c r="J13" s="124"/>
      <c r="K13" s="124" t="n">
        <v>1</v>
      </c>
      <c r="L13" s="49" t="n">
        <f aca="false">C13+D13+E13+F13+G13+H13+I13+J13+K13</f>
        <v>52</v>
      </c>
    </row>
    <row r="14" customFormat="false" ht="12.75" hidden="false" customHeight="false" outlineLevel="0" collapsed="false">
      <c r="B14" s="45" t="s">
        <v>22</v>
      </c>
      <c r="C14" s="124" t="n">
        <v>187</v>
      </c>
      <c r="D14" s="124" t="n">
        <v>14</v>
      </c>
      <c r="E14" s="124"/>
      <c r="F14" s="124"/>
      <c r="G14" s="124"/>
      <c r="H14" s="124"/>
      <c r="I14" s="124"/>
      <c r="J14" s="124"/>
      <c r="K14" s="124" t="n">
        <v>1</v>
      </c>
      <c r="L14" s="49" t="n">
        <f aca="false">C14+D14+E14+F14+G14+H14+I14+J14+K14</f>
        <v>202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504</v>
      </c>
      <c r="D15" s="49" t="n">
        <f aca="false">SUM(D11:D14)</f>
        <v>24</v>
      </c>
      <c r="E15" s="49" t="n">
        <f aca="false">SUM(E11:E14)</f>
        <v>1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0</v>
      </c>
      <c r="I15" s="49" t="n">
        <f aca="false">SUM(I11:I14)</f>
        <v>0</v>
      </c>
      <c r="J15" s="49" t="n">
        <f aca="false">SUM(J11:J14)</f>
        <v>9</v>
      </c>
      <c r="K15" s="49" t="n">
        <f aca="false">SUM(K11:K14)</f>
        <v>3</v>
      </c>
      <c r="L15" s="49" t="n">
        <f aca="false">C15+D15+E15+F15+G15+H15+I15+J15+K15</f>
        <v>541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124"/>
      <c r="D17" s="124"/>
      <c r="E17" s="124"/>
      <c r="F17" s="124"/>
      <c r="G17" s="124"/>
      <c r="H17" s="124"/>
      <c r="I17" s="124"/>
      <c r="J17" s="125"/>
      <c r="K17" s="124"/>
      <c r="L17" s="49" t="n">
        <f aca="false">C17+D17+E17+F17+G17+H17+I17+K17</f>
        <v>0</v>
      </c>
    </row>
    <row r="18" customFormat="false" ht="12.75" hidden="false" customHeight="false" outlineLevel="0" collapsed="false">
      <c r="B18" s="45" t="s">
        <v>26</v>
      </c>
      <c r="C18" s="124" t="n">
        <v>873</v>
      </c>
      <c r="D18" s="124" t="n">
        <v>42</v>
      </c>
      <c r="E18" s="124"/>
      <c r="F18" s="124"/>
      <c r="G18" s="124"/>
      <c r="H18" s="124" t="n">
        <v>19</v>
      </c>
      <c r="I18" s="124"/>
      <c r="J18" s="125"/>
      <c r="K18" s="124" t="n">
        <v>70</v>
      </c>
      <c r="L18" s="49" t="n">
        <f aca="false">C18+D18+E18+F18+G18+H18+I18+K18</f>
        <v>1004</v>
      </c>
    </row>
    <row r="19" customFormat="false" ht="12.75" hidden="false" customHeight="false" outlineLevel="0" collapsed="false">
      <c r="B19" s="45" t="s">
        <v>27</v>
      </c>
      <c r="C19" s="124" t="n">
        <v>421</v>
      </c>
      <c r="D19" s="124" t="n">
        <v>16</v>
      </c>
      <c r="E19" s="124"/>
      <c r="F19" s="124"/>
      <c r="G19" s="124"/>
      <c r="H19" s="124" t="n">
        <v>62</v>
      </c>
      <c r="I19" s="124"/>
      <c r="J19" s="125"/>
      <c r="K19" s="124" t="n">
        <v>8</v>
      </c>
      <c r="L19" s="49" t="n">
        <f aca="false">C19+D19+E19+F19+G19+H19+I19+K19</f>
        <v>507</v>
      </c>
    </row>
    <row r="20" customFormat="false" ht="12.75" hidden="false" customHeight="false" outlineLevel="0" collapsed="false">
      <c r="B20" s="45" t="s">
        <v>38</v>
      </c>
      <c r="C20" s="124" t="n">
        <v>50</v>
      </c>
      <c r="D20" s="124" t="n">
        <v>2</v>
      </c>
      <c r="E20" s="124"/>
      <c r="F20" s="124"/>
      <c r="G20" s="124"/>
      <c r="H20" s="124" t="n">
        <v>1</v>
      </c>
      <c r="I20" s="124"/>
      <c r="J20" s="125"/>
      <c r="K20" s="124" t="n">
        <v>2</v>
      </c>
      <c r="L20" s="49" t="n">
        <f aca="false">C20+D20+E20+F20+G20+H20+I20+K20</f>
        <v>55</v>
      </c>
    </row>
    <row r="21" customFormat="false" ht="12.75" hidden="false" customHeight="false" outlineLevel="0" collapsed="false">
      <c r="B21" s="45" t="s">
        <v>29</v>
      </c>
      <c r="C21" s="124" t="n">
        <v>406</v>
      </c>
      <c r="D21" s="124" t="n">
        <v>30</v>
      </c>
      <c r="E21" s="124"/>
      <c r="F21" s="124"/>
      <c r="G21" s="124"/>
      <c r="H21" s="124" t="n">
        <v>53</v>
      </c>
      <c r="I21" s="124"/>
      <c r="J21" s="125"/>
      <c r="K21" s="124" t="n">
        <v>56</v>
      </c>
      <c r="L21" s="49" t="n">
        <f aca="false">C21+D21+E21+F21+G21+H21+I21+K21</f>
        <v>545</v>
      </c>
    </row>
    <row r="22" customFormat="false" ht="12.75" hidden="false" customHeight="false" outlineLevel="0" collapsed="false">
      <c r="B22" s="45" t="s">
        <v>30</v>
      </c>
      <c r="C22" s="126"/>
      <c r="D22" s="126" t="n">
        <v>3</v>
      </c>
      <c r="E22" s="126"/>
      <c r="F22" s="126"/>
      <c r="G22" s="126"/>
      <c r="H22" s="126" t="n">
        <v>141</v>
      </c>
      <c r="I22" s="126"/>
      <c r="J22" s="125"/>
      <c r="K22" s="126" t="n">
        <v>61</v>
      </c>
      <c r="L22" s="49" t="n">
        <f aca="false">C22+D22+E22+F22+G22+H22+I22+K22</f>
        <v>205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1750</v>
      </c>
      <c r="D23" s="54" t="n">
        <f aca="false">SUM(D17:D22)</f>
        <v>93</v>
      </c>
      <c r="E23" s="54" t="n">
        <f aca="false">SUM(E17:E22)</f>
        <v>0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276</v>
      </c>
      <c r="I23" s="54" t="n">
        <f aca="false">SUM(I17:I22)</f>
        <v>0</v>
      </c>
      <c r="J23" s="54"/>
      <c r="K23" s="54" t="n">
        <f aca="false">SUM(K17:K22)</f>
        <v>197</v>
      </c>
      <c r="L23" s="54" t="n">
        <f aca="false">C23+D23+E23+F23+G23+H23+I23+K23</f>
        <v>2316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2254</v>
      </c>
      <c r="D24" s="55" t="n">
        <f aca="false">D15+D23</f>
        <v>117</v>
      </c>
      <c r="E24" s="55" t="n">
        <f aca="false">E15+E23</f>
        <v>1</v>
      </c>
      <c r="F24" s="55" t="n">
        <f aca="false">F15+F23</f>
        <v>0</v>
      </c>
      <c r="G24" s="55" t="n">
        <f aca="false">G15+G23</f>
        <v>0</v>
      </c>
      <c r="H24" s="55" t="n">
        <f aca="false">H15+H23</f>
        <v>276</v>
      </c>
      <c r="I24" s="55" t="n">
        <f aca="false">I15+I23</f>
        <v>0</v>
      </c>
      <c r="J24" s="55" t="n">
        <f aca="false">J15+J23</f>
        <v>9</v>
      </c>
      <c r="K24" s="55" t="n">
        <f aca="false">K15+K23</f>
        <v>200</v>
      </c>
      <c r="L24" s="55" t="n">
        <f aca="false">L15+L23</f>
        <v>2857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2">
    <dataValidation allowBlank="true" errorStyle="stop" operator="greaterThanOrEqual" showDropDown="false" showErrorMessage="true" showInputMessage="true" sqref="B11:B22 L11:L15 C15:K15 C16:L16 L17:L22" type="whole">
      <formula1>0</formula1>
      <formula2>0</formula2>
    </dataValidation>
    <dataValidation allowBlank="true" errorStyle="stop" operator="greaterThanOrEqual" showDropDown="false" showErrorMessage="true" showInputMessage="false" sqref="C11:K14 C17:K22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127" t="s">
        <v>0</v>
      </c>
      <c r="C1" s="128"/>
      <c r="D1" s="128"/>
      <c r="E1" s="128"/>
      <c r="F1" s="128"/>
      <c r="G1" s="129"/>
      <c r="H1" s="129"/>
      <c r="I1" s="130"/>
      <c r="J1" s="26"/>
      <c r="K1" s="26"/>
      <c r="L1" s="26"/>
      <c r="M1" s="26"/>
      <c r="N1" s="26"/>
    </row>
    <row r="2" customFormat="false" ht="15" hidden="false" customHeight="false" outlineLevel="0" collapsed="false">
      <c r="B2" s="131" t="s">
        <v>40</v>
      </c>
      <c r="C2" s="132"/>
      <c r="D2" s="132"/>
      <c r="E2" s="56" t="s">
        <v>58</v>
      </c>
      <c r="F2" s="132"/>
      <c r="G2" s="132"/>
      <c r="H2" s="133"/>
      <c r="I2" s="134"/>
      <c r="J2" s="26"/>
      <c r="K2" s="26"/>
      <c r="L2" s="26"/>
      <c r="M2" s="26"/>
      <c r="N2" s="26"/>
    </row>
    <row r="3" customFormat="false" ht="12.75" hidden="false" customHeight="false" outlineLevel="0" collapsed="false">
      <c r="B3" s="131" t="s">
        <v>33</v>
      </c>
      <c r="C3" s="31" t="s">
        <v>42</v>
      </c>
      <c r="D3" s="31"/>
      <c r="E3" s="31"/>
      <c r="F3" s="135"/>
      <c r="G3" s="133"/>
      <c r="H3" s="133"/>
      <c r="I3" s="136"/>
    </row>
    <row r="4" customFormat="false" ht="12.75" hidden="false" customHeight="false" outlineLevel="0" collapsed="false">
      <c r="B4" s="137" t="s">
        <v>35</v>
      </c>
      <c r="C4" s="138"/>
      <c r="D4" s="36" t="n">
        <v>44926</v>
      </c>
      <c r="E4" s="139"/>
      <c r="F4" s="139"/>
      <c r="G4" s="140"/>
      <c r="H4" s="140"/>
      <c r="I4" s="141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142" t="s">
        <v>6</v>
      </c>
      <c r="C7" s="142" t="s">
        <v>7</v>
      </c>
      <c r="D7" s="142"/>
      <c r="E7" s="142"/>
      <c r="F7" s="142"/>
      <c r="G7" s="142"/>
      <c r="H7" s="142"/>
      <c r="I7" s="142"/>
      <c r="J7" s="142" t="s">
        <v>8</v>
      </c>
      <c r="K7" s="142" t="s">
        <v>9</v>
      </c>
      <c r="L7" s="142" t="s">
        <v>10</v>
      </c>
    </row>
    <row r="8" customFormat="false" ht="12.75" hidden="false" customHeight="true" outlineLevel="0" collapsed="false">
      <c r="B8" s="142"/>
      <c r="C8" s="142" t="s">
        <v>11</v>
      </c>
      <c r="D8" s="142"/>
      <c r="E8" s="142"/>
      <c r="F8" s="142"/>
      <c r="G8" s="142" t="s">
        <v>12</v>
      </c>
      <c r="H8" s="142"/>
      <c r="I8" s="142"/>
      <c r="J8" s="142"/>
      <c r="K8" s="142"/>
      <c r="L8" s="142"/>
    </row>
    <row r="9" customFormat="false" ht="24.75" hidden="false" customHeight="true" outlineLevel="0" collapsed="false">
      <c r="B9" s="142"/>
      <c r="C9" s="142" t="s">
        <v>13</v>
      </c>
      <c r="D9" s="142" t="s">
        <v>14</v>
      </c>
      <c r="E9" s="142" t="s">
        <v>15</v>
      </c>
      <c r="F9" s="142" t="s">
        <v>16</v>
      </c>
      <c r="G9" s="142" t="s">
        <v>17</v>
      </c>
      <c r="H9" s="142" t="s">
        <v>15</v>
      </c>
      <c r="I9" s="142" t="s">
        <v>16</v>
      </c>
      <c r="J9" s="142"/>
      <c r="K9" s="142"/>
      <c r="L9" s="142"/>
    </row>
    <row r="10" customFormat="false" ht="42" hidden="false" customHeight="true" outlineLevel="0" collapsed="false">
      <c r="B10" s="143" t="s">
        <v>36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customFormat="false" ht="12.75" hidden="false" customHeight="true" outlineLevel="0" collapsed="false">
      <c r="B11" s="144" t="s">
        <v>19</v>
      </c>
      <c r="C11" s="145" t="n">
        <v>2</v>
      </c>
      <c r="D11" s="145" t="n">
        <v>0</v>
      </c>
      <c r="E11" s="145" t="n">
        <v>0</v>
      </c>
      <c r="F11" s="145" t="n">
        <v>0</v>
      </c>
      <c r="G11" s="145" t="n">
        <v>0</v>
      </c>
      <c r="H11" s="145" t="n">
        <v>0</v>
      </c>
      <c r="I11" s="145" t="n">
        <v>0</v>
      </c>
      <c r="J11" s="145" t="n">
        <v>0</v>
      </c>
      <c r="K11" s="57" t="n">
        <v>0</v>
      </c>
      <c r="L11" s="49" t="n">
        <f aca="false">C11+D11+E11+F11+G11+H11+I11+J11+K11</f>
        <v>2</v>
      </c>
    </row>
    <row r="12" customFormat="false" ht="12.75" hidden="false" customHeight="false" outlineLevel="0" collapsed="false">
      <c r="B12" s="144" t="s">
        <v>20</v>
      </c>
      <c r="C12" s="145" t="n">
        <v>35</v>
      </c>
      <c r="D12" s="145" t="n">
        <v>1</v>
      </c>
      <c r="E12" s="145" t="n">
        <v>0</v>
      </c>
      <c r="F12" s="145" t="n">
        <v>0</v>
      </c>
      <c r="G12" s="145" t="n">
        <v>0</v>
      </c>
      <c r="H12" s="145" t="n">
        <v>0</v>
      </c>
      <c r="I12" s="145" t="n">
        <v>1</v>
      </c>
      <c r="J12" s="145" t="n">
        <v>2</v>
      </c>
      <c r="K12" s="57" t="n">
        <v>0</v>
      </c>
      <c r="L12" s="49" t="n">
        <f aca="false">C12+D12+E12+F12+G12+H12+I12+J12+K12</f>
        <v>39</v>
      </c>
    </row>
    <row r="13" customFormat="false" ht="12.75" hidden="false" customHeight="false" outlineLevel="0" collapsed="false">
      <c r="B13" s="144" t="s">
        <v>21</v>
      </c>
      <c r="C13" s="145" t="n">
        <v>7</v>
      </c>
      <c r="D13" s="145" t="n">
        <v>0</v>
      </c>
      <c r="E13" s="145" t="n">
        <v>0</v>
      </c>
      <c r="F13" s="145" t="n">
        <v>0</v>
      </c>
      <c r="G13" s="145" t="n">
        <v>0</v>
      </c>
      <c r="H13" s="145" t="n">
        <v>1</v>
      </c>
      <c r="I13" s="145" t="n">
        <v>0</v>
      </c>
      <c r="J13" s="145" t="n">
        <v>4</v>
      </c>
      <c r="K13" s="57" t="n">
        <v>0</v>
      </c>
      <c r="L13" s="49" t="n">
        <f aca="false">C13+D13+E13+F13+G13+H13+I13+J13+K13</f>
        <v>12</v>
      </c>
    </row>
    <row r="14" customFormat="false" ht="12.75" hidden="false" customHeight="false" outlineLevel="0" collapsed="false">
      <c r="B14" s="144" t="s">
        <v>22</v>
      </c>
      <c r="C14" s="145" t="n">
        <v>11</v>
      </c>
      <c r="D14" s="145" t="n">
        <v>0</v>
      </c>
      <c r="E14" s="145" t="n">
        <v>0</v>
      </c>
      <c r="F14" s="145" t="n">
        <v>0</v>
      </c>
      <c r="G14" s="145" t="n">
        <v>0</v>
      </c>
      <c r="H14" s="145" t="n">
        <v>1</v>
      </c>
      <c r="I14" s="145" t="n">
        <v>1</v>
      </c>
      <c r="J14" s="145" t="n">
        <v>7</v>
      </c>
      <c r="K14" s="57" t="n">
        <v>0</v>
      </c>
      <c r="L14" s="49" t="n">
        <f aca="false">C14+D14+E14+F14+G14+H14+I14+J14+K14</f>
        <v>20</v>
      </c>
    </row>
    <row r="15" customFormat="false" ht="12.75" hidden="false" customHeight="false" outlineLevel="0" collapsed="false">
      <c r="B15" s="144" t="s">
        <v>23</v>
      </c>
      <c r="C15" s="49" t="n">
        <f aca="false">SUM(C11:C14)</f>
        <v>55</v>
      </c>
      <c r="D15" s="49" t="n">
        <f aca="false">SUM(D11:D14)</f>
        <v>1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2</v>
      </c>
      <c r="I15" s="49" t="n">
        <f aca="false">SUM(I11:I14)</f>
        <v>2</v>
      </c>
      <c r="J15" s="49" t="n">
        <f aca="false">SUM(J11:J14)</f>
        <v>13</v>
      </c>
      <c r="K15" s="49" t="n">
        <f aca="false">SUM(K11:K14)</f>
        <v>0</v>
      </c>
      <c r="L15" s="49" t="n">
        <f aca="false">C15+D15+E15+F15+G15+H15+I15+J15+K15</f>
        <v>73</v>
      </c>
    </row>
    <row r="16" customFormat="false" ht="12.75" hidden="false" customHeight="false" outlineLevel="0" collapsed="false">
      <c r="B16" s="146" t="s">
        <v>37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customFormat="false" ht="12.75" hidden="false" customHeight="false" outlineLevel="0" collapsed="false">
      <c r="B17" s="144" t="s">
        <v>25</v>
      </c>
      <c r="C17" s="57" t="n">
        <v>0</v>
      </c>
      <c r="D17" s="57" t="n">
        <v>0</v>
      </c>
      <c r="E17" s="57" t="n">
        <v>0</v>
      </c>
      <c r="F17" s="57" t="n">
        <v>0</v>
      </c>
      <c r="G17" s="57" t="n">
        <v>0</v>
      </c>
      <c r="H17" s="57" t="n">
        <v>0</v>
      </c>
      <c r="I17" s="57" t="n">
        <v>0</v>
      </c>
      <c r="J17" s="147"/>
      <c r="K17" s="57" t="n">
        <v>0</v>
      </c>
      <c r="L17" s="49" t="n">
        <f aca="false">C17+D17+E17+F17+G17+H17+I17+K17</f>
        <v>0</v>
      </c>
    </row>
    <row r="18" customFormat="false" ht="12.75" hidden="false" customHeight="false" outlineLevel="0" collapsed="false">
      <c r="B18" s="144" t="s">
        <v>26</v>
      </c>
      <c r="C18" s="57" t="n">
        <v>0</v>
      </c>
      <c r="D18" s="57" t="n">
        <v>0</v>
      </c>
      <c r="E18" s="57" t="n">
        <v>0</v>
      </c>
      <c r="F18" s="57" t="n">
        <v>0</v>
      </c>
      <c r="G18" s="57" t="n">
        <v>0</v>
      </c>
      <c r="H18" s="57" t="n">
        <v>0</v>
      </c>
      <c r="I18" s="57" t="n">
        <v>0</v>
      </c>
      <c r="J18" s="147"/>
      <c r="K18" s="57" t="n">
        <v>0</v>
      </c>
      <c r="L18" s="49" t="n">
        <f aca="false">C18+D18+E18+F18+G18+H18+I18+K18</f>
        <v>0</v>
      </c>
    </row>
    <row r="19" customFormat="false" ht="12.75" hidden="false" customHeight="false" outlineLevel="0" collapsed="false">
      <c r="B19" s="144" t="s">
        <v>27</v>
      </c>
      <c r="C19" s="145" t="n">
        <v>165</v>
      </c>
      <c r="D19" s="145" t="n">
        <v>7</v>
      </c>
      <c r="E19" s="145" t="n">
        <v>1</v>
      </c>
      <c r="F19" s="145" t="n">
        <v>0</v>
      </c>
      <c r="G19" s="145" t="n">
        <v>0</v>
      </c>
      <c r="H19" s="145" t="n">
        <v>3</v>
      </c>
      <c r="I19" s="145" t="n">
        <v>8</v>
      </c>
      <c r="J19" s="147"/>
      <c r="K19" s="145" t="n">
        <v>6</v>
      </c>
      <c r="L19" s="49" t="n">
        <f aca="false">C19+D19+E19+F19+G19+H19+I19+K19</f>
        <v>190</v>
      </c>
    </row>
    <row r="20" customFormat="false" ht="12.75" hidden="false" customHeight="false" outlineLevel="0" collapsed="false">
      <c r="B20" s="144" t="s">
        <v>38</v>
      </c>
      <c r="C20" s="145" t="n">
        <v>48</v>
      </c>
      <c r="D20" s="145" t="n">
        <v>4</v>
      </c>
      <c r="E20" s="145" t="n">
        <v>0</v>
      </c>
      <c r="F20" s="145" t="n">
        <v>0</v>
      </c>
      <c r="G20" s="145" t="n">
        <v>0</v>
      </c>
      <c r="H20" s="145" t="n">
        <v>0</v>
      </c>
      <c r="I20" s="145" t="n">
        <v>4</v>
      </c>
      <c r="J20" s="147"/>
      <c r="K20" s="145" t="n">
        <v>5</v>
      </c>
      <c r="L20" s="49" t="n">
        <f aca="false">C20+D20+E20+F20+G20+H20+I20+K20</f>
        <v>61</v>
      </c>
    </row>
    <row r="21" customFormat="false" ht="12.75" hidden="false" customHeight="false" outlineLevel="0" collapsed="false">
      <c r="B21" s="144" t="s">
        <v>29</v>
      </c>
      <c r="C21" s="145" t="n">
        <v>32</v>
      </c>
      <c r="D21" s="145" t="n">
        <v>0</v>
      </c>
      <c r="E21" s="145" t="n">
        <v>0</v>
      </c>
      <c r="F21" s="145" t="n">
        <v>0</v>
      </c>
      <c r="G21" s="145" t="n">
        <v>0</v>
      </c>
      <c r="H21" s="145" t="n">
        <v>2</v>
      </c>
      <c r="I21" s="145" t="n">
        <v>5</v>
      </c>
      <c r="J21" s="147"/>
      <c r="K21" s="145" t="n">
        <v>0</v>
      </c>
      <c r="L21" s="49" t="n">
        <f aca="false">C21+D21+E21+F21+G21+H21+I21+K21</f>
        <v>39</v>
      </c>
    </row>
    <row r="22" customFormat="false" ht="12.75" hidden="false" customHeight="false" outlineLevel="0" collapsed="false">
      <c r="B22" s="144" t="s">
        <v>30</v>
      </c>
      <c r="C22" s="145" t="n">
        <v>32</v>
      </c>
      <c r="D22" s="145" t="n">
        <v>0</v>
      </c>
      <c r="E22" s="145" t="n">
        <v>0</v>
      </c>
      <c r="F22" s="145" t="n">
        <v>0</v>
      </c>
      <c r="G22" s="145" t="n">
        <v>0</v>
      </c>
      <c r="H22" s="145" t="n">
        <v>1</v>
      </c>
      <c r="I22" s="145" t="n">
        <v>4</v>
      </c>
      <c r="J22" s="147"/>
      <c r="K22" s="145" t="n">
        <v>2</v>
      </c>
      <c r="L22" s="49" t="n">
        <f aca="false">C22+D22+E22+F22+G22+H22+I22+K22</f>
        <v>39</v>
      </c>
    </row>
    <row r="23" customFormat="false" ht="12.75" hidden="false" customHeight="false" outlineLevel="0" collapsed="false">
      <c r="B23" s="148" t="s">
        <v>31</v>
      </c>
      <c r="C23" s="54" t="n">
        <f aca="false">SUM(C17:C22)</f>
        <v>277</v>
      </c>
      <c r="D23" s="54" t="n">
        <f aca="false">SUM(D17:D22)</f>
        <v>11</v>
      </c>
      <c r="E23" s="54" t="n">
        <f aca="false">SUM(E17:E22)</f>
        <v>1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6</v>
      </c>
      <c r="I23" s="54" t="n">
        <f aca="false">SUM(I17:I22)</f>
        <v>21</v>
      </c>
      <c r="J23" s="54"/>
      <c r="K23" s="54" t="n">
        <f aca="false">SUM(K17:K22)</f>
        <v>13</v>
      </c>
      <c r="L23" s="54" t="n">
        <f aca="false">C23+D23+E23+F23+G23+H23+I23+K23</f>
        <v>329</v>
      </c>
    </row>
    <row r="24" customFormat="false" ht="12.75" hidden="false" customHeight="false" outlineLevel="0" collapsed="false">
      <c r="B24" s="148" t="s">
        <v>10</v>
      </c>
      <c r="C24" s="149" t="n">
        <f aca="false">C15+C23</f>
        <v>332</v>
      </c>
      <c r="D24" s="149" t="n">
        <f aca="false">D15+D23</f>
        <v>12</v>
      </c>
      <c r="E24" s="149" t="n">
        <f aca="false">E15+E23</f>
        <v>1</v>
      </c>
      <c r="F24" s="149" t="n">
        <f aca="false">F15+F23</f>
        <v>0</v>
      </c>
      <c r="G24" s="149" t="n">
        <f aca="false">G15+G23</f>
        <v>0</v>
      </c>
      <c r="H24" s="149" t="n">
        <f aca="false">H15+H23</f>
        <v>8</v>
      </c>
      <c r="I24" s="149" t="n">
        <f aca="false">I15+I23</f>
        <v>23</v>
      </c>
      <c r="J24" s="149" t="n">
        <f aca="false">J15+J23</f>
        <v>13</v>
      </c>
      <c r="K24" s="149" t="n">
        <f aca="false">K15+K23</f>
        <v>13</v>
      </c>
      <c r="L24" s="149" t="n">
        <f aca="false">L15+L23</f>
        <v>402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59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44</v>
      </c>
      <c r="D12" s="57" t="n">
        <v>1</v>
      </c>
      <c r="E12" s="57" t="n">
        <v>0</v>
      </c>
      <c r="F12" s="57" t="n">
        <v>0</v>
      </c>
      <c r="G12" s="57" t="n">
        <v>0</v>
      </c>
      <c r="H12" s="57" t="n">
        <v>3</v>
      </c>
      <c r="I12" s="57" t="n">
        <v>0</v>
      </c>
      <c r="J12" s="57" t="n">
        <v>1</v>
      </c>
      <c r="K12" s="57" t="n">
        <v>0</v>
      </c>
      <c r="L12" s="49" t="n">
        <f aca="false">C12+D12+E12+F12+G12+H12+I12+J12+K12</f>
        <v>49</v>
      </c>
    </row>
    <row r="13" customFormat="false" ht="12.75" hidden="false" customHeight="false" outlineLevel="0" collapsed="false">
      <c r="B13" s="45" t="s">
        <v>21</v>
      </c>
      <c r="C13" s="57" t="n">
        <v>24</v>
      </c>
      <c r="D13" s="57" t="n">
        <v>2</v>
      </c>
      <c r="E13" s="57" t="n">
        <v>0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3</v>
      </c>
      <c r="K13" s="57" t="n">
        <v>0</v>
      </c>
      <c r="L13" s="49" t="n">
        <f aca="false">C13+D13+E13+F13+G13+H13+I13+J13+K13</f>
        <v>29</v>
      </c>
    </row>
    <row r="14" customFormat="false" ht="12.75" hidden="false" customHeight="false" outlineLevel="0" collapsed="false">
      <c r="B14" s="45" t="s">
        <v>22</v>
      </c>
      <c r="C14" s="57" t="n">
        <v>10</v>
      </c>
      <c r="D14" s="57" t="n">
        <v>1</v>
      </c>
      <c r="E14" s="57" t="n">
        <v>0</v>
      </c>
      <c r="F14" s="57" t="n">
        <v>0</v>
      </c>
      <c r="G14" s="57" t="n">
        <v>0</v>
      </c>
      <c r="H14" s="57" t="n">
        <v>0</v>
      </c>
      <c r="I14" s="57" t="n">
        <v>0</v>
      </c>
      <c r="J14" s="57" t="n">
        <v>0</v>
      </c>
      <c r="K14" s="57" t="n">
        <v>0</v>
      </c>
      <c r="L14" s="49" t="n">
        <f aca="false">C14+D14+E14+F14+G14+H14+I14+J14+K14</f>
        <v>11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81</v>
      </c>
      <c r="D15" s="49" t="n">
        <f aca="false">SUM(D11:D14)</f>
        <v>4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3</v>
      </c>
      <c r="I15" s="49" t="n">
        <f aca="false">SUM(I11:I14)</f>
        <v>0</v>
      </c>
      <c r="J15" s="49" t="n">
        <f aca="false">SUM(J11:J14)</f>
        <v>4</v>
      </c>
      <c r="K15" s="49" t="n">
        <f aca="false">SUM(K11:K14)</f>
        <v>0</v>
      </c>
      <c r="L15" s="49" t="n">
        <f aca="false">C15+D15+E15+F15+G15+H15+I15+J15+K15</f>
        <v>92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3</v>
      </c>
      <c r="D17" s="57" t="n">
        <v>0</v>
      </c>
      <c r="E17" s="57" t="n">
        <v>1</v>
      </c>
      <c r="F17" s="57" t="n">
        <v>0</v>
      </c>
      <c r="G17" s="57" t="n">
        <v>0</v>
      </c>
      <c r="H17" s="57" t="n">
        <v>0</v>
      </c>
      <c r="I17" s="57" t="n">
        <v>0</v>
      </c>
      <c r="J17" s="58"/>
      <c r="K17" s="57" t="n">
        <v>0</v>
      </c>
      <c r="L17" s="49" t="n">
        <f aca="false">C17+D17+E17+F17+G17+H17+I17+K17</f>
        <v>4</v>
      </c>
    </row>
    <row r="18" customFormat="false" ht="12.75" hidden="false" customHeight="false" outlineLevel="0" collapsed="false">
      <c r="B18" s="45" t="s">
        <v>26</v>
      </c>
      <c r="C18" s="57" t="n">
        <v>209</v>
      </c>
      <c r="D18" s="57" t="n">
        <v>14</v>
      </c>
      <c r="E18" s="57" t="n">
        <v>0</v>
      </c>
      <c r="F18" s="57" t="n">
        <v>0</v>
      </c>
      <c r="G18" s="57" t="n">
        <v>0</v>
      </c>
      <c r="H18" s="57" t="n">
        <v>3</v>
      </c>
      <c r="I18" s="57" t="n">
        <v>0</v>
      </c>
      <c r="J18" s="58"/>
      <c r="K18" s="57" t="n">
        <v>8</v>
      </c>
      <c r="L18" s="49" t="n">
        <f aca="false">C18+D18+E18+F18+G18+H18+I18+K18</f>
        <v>234</v>
      </c>
    </row>
    <row r="19" customFormat="false" ht="12.75" hidden="false" customHeight="false" outlineLevel="0" collapsed="false">
      <c r="B19" s="45" t="s">
        <v>27</v>
      </c>
      <c r="C19" s="57" t="n">
        <v>138</v>
      </c>
      <c r="D19" s="57" t="n">
        <v>8</v>
      </c>
      <c r="E19" s="57" t="n">
        <v>0</v>
      </c>
      <c r="F19" s="57" t="n">
        <v>0</v>
      </c>
      <c r="G19" s="57" t="n">
        <v>0</v>
      </c>
      <c r="H19" s="57" t="n">
        <v>25</v>
      </c>
      <c r="I19" s="57" t="n">
        <v>0</v>
      </c>
      <c r="J19" s="58"/>
      <c r="K19" s="57" t="n">
        <v>5</v>
      </c>
      <c r="L19" s="49" t="n">
        <f aca="false">C19+D19+E19+F19+G19+H19+I19+K19</f>
        <v>176</v>
      </c>
    </row>
    <row r="20" customFormat="false" ht="12.75" hidden="false" customHeight="false" outlineLevel="0" collapsed="false">
      <c r="B20" s="45" t="s">
        <v>38</v>
      </c>
      <c r="C20" s="57" t="n">
        <v>33</v>
      </c>
      <c r="D20" s="57" t="n">
        <v>3</v>
      </c>
      <c r="E20" s="57" t="n">
        <v>0</v>
      </c>
      <c r="F20" s="57" t="n">
        <v>0</v>
      </c>
      <c r="G20" s="57" t="n">
        <v>0</v>
      </c>
      <c r="H20" s="57" t="n">
        <v>1</v>
      </c>
      <c r="I20" s="57" t="n">
        <v>0</v>
      </c>
      <c r="J20" s="58"/>
      <c r="K20" s="57" t="n">
        <v>2</v>
      </c>
      <c r="L20" s="49" t="n">
        <f aca="false">C20+D20+E20+F20+G20+H20+I20+K20</f>
        <v>39</v>
      </c>
    </row>
    <row r="21" customFormat="false" ht="12.75" hidden="false" customHeight="false" outlineLevel="0" collapsed="false">
      <c r="B21" s="45" t="s">
        <v>29</v>
      </c>
      <c r="C21" s="57" t="n">
        <v>0</v>
      </c>
      <c r="D21" s="57" t="n">
        <v>0</v>
      </c>
      <c r="E21" s="57" t="n">
        <v>0</v>
      </c>
      <c r="F21" s="57" t="n">
        <v>0</v>
      </c>
      <c r="G21" s="57" t="n">
        <v>0</v>
      </c>
      <c r="H21" s="57" t="n">
        <v>14</v>
      </c>
      <c r="I21" s="57" t="n">
        <v>0</v>
      </c>
      <c r="J21" s="58"/>
      <c r="K21" s="57" t="n">
        <v>1</v>
      </c>
      <c r="L21" s="49" t="n">
        <f aca="false">C21+D21+E21+F21+G21+H21+I21+K21</f>
        <v>15</v>
      </c>
    </row>
    <row r="22" customFormat="false" ht="12.75" hidden="false" customHeight="false" outlineLevel="0" collapsed="false">
      <c r="B22" s="45" t="s">
        <v>30</v>
      </c>
      <c r="C22" s="57"/>
      <c r="D22" s="57"/>
      <c r="E22" s="57"/>
      <c r="F22" s="57"/>
      <c r="G22" s="57"/>
      <c r="H22" s="57"/>
      <c r="I22" s="57"/>
      <c r="J22" s="58"/>
      <c r="K22" s="57"/>
      <c r="L22" s="49" t="n">
        <f aca="false">C22+D22+E22+F22+G22+H22+I22+K22</f>
        <v>0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383</v>
      </c>
      <c r="D23" s="54" t="n">
        <f aca="false">SUM(D17:D22)</f>
        <v>25</v>
      </c>
      <c r="E23" s="54" t="n">
        <f aca="false">SUM(E17:E22)</f>
        <v>1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43</v>
      </c>
      <c r="I23" s="54" t="n">
        <f aca="false">SUM(I17:I22)</f>
        <v>0</v>
      </c>
      <c r="J23" s="54"/>
      <c r="K23" s="54" t="n">
        <f aca="false">SUM(K17:K22)</f>
        <v>16</v>
      </c>
      <c r="L23" s="54" t="n">
        <f aca="false">C23+D23+E23+F23+G23+H23+I23+K23</f>
        <v>468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464</v>
      </c>
      <c r="D24" s="55" t="n">
        <f aca="false">D15+D23</f>
        <v>29</v>
      </c>
      <c r="E24" s="55" t="n">
        <f aca="false">E15+E23</f>
        <v>1</v>
      </c>
      <c r="F24" s="55" t="n">
        <f aca="false">F15+F23</f>
        <v>0</v>
      </c>
      <c r="G24" s="55" t="n">
        <f aca="false">G15+G23</f>
        <v>0</v>
      </c>
      <c r="H24" s="55" t="n">
        <f aca="false">H15+H23</f>
        <v>46</v>
      </c>
      <c r="I24" s="55" t="n">
        <f aca="false">I15+I23</f>
        <v>0</v>
      </c>
      <c r="J24" s="55" t="n">
        <f aca="false">J15+J23</f>
        <v>4</v>
      </c>
      <c r="K24" s="55" t="n">
        <f aca="false">K15+K23</f>
        <v>16</v>
      </c>
      <c r="L24" s="55" t="n">
        <f aca="false">L15+L23</f>
        <v>560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32</v>
      </c>
      <c r="C2" s="28"/>
      <c r="D2" s="28"/>
      <c r="E2" s="28"/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34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46" t="n">
        <v>3</v>
      </c>
      <c r="D11" s="46" t="n">
        <v>0</v>
      </c>
      <c r="E11" s="46" t="n">
        <v>0</v>
      </c>
      <c r="F11" s="46" t="n">
        <v>0</v>
      </c>
      <c r="G11" s="46" t="n">
        <v>0</v>
      </c>
      <c r="H11" s="46" t="n">
        <v>0</v>
      </c>
      <c r="I11" s="46" t="n">
        <v>0</v>
      </c>
      <c r="J11" s="47" t="n">
        <f aca="false">'[1]ANEXO IV-b'!F11</f>
        <v>0</v>
      </c>
      <c r="K11" s="48" t="n">
        <f aca="false">'[1]ANEXO IV-b'!G11</f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46" t="n">
        <v>167</v>
      </c>
      <c r="D12" s="46" t="n">
        <v>34</v>
      </c>
      <c r="E12" s="46" t="n">
        <v>13</v>
      </c>
      <c r="F12" s="46" t="n">
        <v>0</v>
      </c>
      <c r="G12" s="46" t="n">
        <v>2</v>
      </c>
      <c r="H12" s="46" t="n">
        <v>1</v>
      </c>
      <c r="I12" s="46" t="n">
        <v>0</v>
      </c>
      <c r="J12" s="47" t="n">
        <f aca="false">'[1]ANEXO IV-b'!F12</f>
        <v>0</v>
      </c>
      <c r="K12" s="48" t="n">
        <f aca="false">'[1]ANEXO IV-b'!G12</f>
        <v>0</v>
      </c>
      <c r="L12" s="49" t="n">
        <f aca="false">C12+D12+E12+F12+G12+H12+I12+J12+K12</f>
        <v>217</v>
      </c>
    </row>
    <row r="13" customFormat="false" ht="12.75" hidden="false" customHeight="false" outlineLevel="0" collapsed="false">
      <c r="B13" s="45" t="s">
        <v>21</v>
      </c>
      <c r="C13" s="46" t="n">
        <v>31</v>
      </c>
      <c r="D13" s="46" t="n">
        <f aca="false">4+1</f>
        <v>5</v>
      </c>
      <c r="E13" s="46" t="n">
        <v>1</v>
      </c>
      <c r="F13" s="46" t="n">
        <v>0</v>
      </c>
      <c r="G13" s="46" t="n">
        <v>1</v>
      </c>
      <c r="H13" s="46" t="n">
        <v>0</v>
      </c>
      <c r="I13" s="46" t="n">
        <v>0</v>
      </c>
      <c r="J13" s="48" t="n">
        <f aca="false">'[1]ANEXO IV-b'!F13</f>
        <v>0</v>
      </c>
      <c r="K13" s="48" t="n">
        <f aca="false">'[1]ANEXO IV-b'!G13</f>
        <v>0</v>
      </c>
      <c r="L13" s="49" t="n">
        <f aca="false">C13+D13+E13+F13+G13+H13+I13+J13+K13</f>
        <v>38</v>
      </c>
    </row>
    <row r="14" customFormat="false" ht="12.75" hidden="false" customHeight="false" outlineLevel="0" collapsed="false">
      <c r="B14" s="45" t="s">
        <v>22</v>
      </c>
      <c r="C14" s="46" t="n">
        <v>76</v>
      </c>
      <c r="D14" s="46" t="n">
        <f aca="false">7+1</f>
        <v>8</v>
      </c>
      <c r="E14" s="46" t="n">
        <v>1</v>
      </c>
      <c r="F14" s="46" t="n">
        <v>0</v>
      </c>
      <c r="G14" s="46" t="n">
        <v>0</v>
      </c>
      <c r="H14" s="46" t="n">
        <v>2</v>
      </c>
      <c r="I14" s="46" t="n">
        <v>0</v>
      </c>
      <c r="J14" s="48" t="n">
        <f aca="false">'[1]ANEXO IV-b'!F14</f>
        <v>0</v>
      </c>
      <c r="K14" s="48" t="n">
        <f aca="false">'[1]ANEXO IV-b'!G14</f>
        <v>4</v>
      </c>
      <c r="L14" s="49" t="n">
        <f aca="false">C14+D14+E14+F14+G14+H14+I14+J14+K14</f>
        <v>91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277</v>
      </c>
      <c r="D15" s="49" t="n">
        <f aca="false">SUM(D11:D14)</f>
        <v>47</v>
      </c>
      <c r="E15" s="49" t="n">
        <f aca="false">SUM(E11:E14)</f>
        <v>15</v>
      </c>
      <c r="F15" s="49" t="n">
        <f aca="false">SUM(F11:F14)</f>
        <v>0</v>
      </c>
      <c r="G15" s="49" t="n">
        <f aca="false">SUM(G11:G14)</f>
        <v>3</v>
      </c>
      <c r="H15" s="49" t="n">
        <f aca="false">SUM(H11:H14)</f>
        <v>3</v>
      </c>
      <c r="I15" s="49" t="n">
        <f aca="false">SUM(I11:I14)</f>
        <v>0</v>
      </c>
      <c r="J15" s="49" t="n">
        <f aca="false">SUM(J11:J14)</f>
        <v>0</v>
      </c>
      <c r="K15" s="49" t="n">
        <f aca="false">SUM(K11:K14)</f>
        <v>4</v>
      </c>
      <c r="L15" s="49" t="n">
        <f aca="false">C15+D15+E15+F15+G15+H15+I15+J15+K15</f>
        <v>349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46" t="n">
        <v>155</v>
      </c>
      <c r="D17" s="46" t="n">
        <f aca="false">12+3</f>
        <v>15</v>
      </c>
      <c r="E17" s="46" t="n">
        <v>2</v>
      </c>
      <c r="F17" s="46" t="n">
        <v>1</v>
      </c>
      <c r="G17" s="46" t="n">
        <v>0</v>
      </c>
      <c r="H17" s="46" t="n">
        <v>5</v>
      </c>
      <c r="I17" s="46" t="n">
        <v>0</v>
      </c>
      <c r="J17" s="51" t="n">
        <v>0</v>
      </c>
      <c r="K17" s="48" t="n">
        <f aca="false">'[1]ANEXO IV-b'!G17</f>
        <v>97</v>
      </c>
      <c r="L17" s="49" t="n">
        <f aca="false">C17+D17+E17+F17+G17+H17+I17+K17</f>
        <v>275</v>
      </c>
    </row>
    <row r="18" customFormat="false" ht="12.75" hidden="false" customHeight="false" outlineLevel="0" collapsed="false">
      <c r="B18" s="45" t="s">
        <v>26</v>
      </c>
      <c r="C18" s="46" t="n">
        <v>403</v>
      </c>
      <c r="D18" s="46" t="n">
        <f aca="false">24+6</f>
        <v>30</v>
      </c>
      <c r="E18" s="46" t="n">
        <v>11</v>
      </c>
      <c r="F18" s="46" t="n">
        <v>2</v>
      </c>
      <c r="G18" s="46" t="n">
        <v>2</v>
      </c>
      <c r="H18" s="46" t="n">
        <v>3</v>
      </c>
      <c r="I18" s="46" t="n">
        <v>2</v>
      </c>
      <c r="J18" s="51" t="n">
        <v>0</v>
      </c>
      <c r="K18" s="48" t="n">
        <f aca="false">'[1]ANEXO IV-b'!G18</f>
        <v>392</v>
      </c>
      <c r="L18" s="49" t="n">
        <f aca="false">C18+D18+E18+F18+G18+H18+I18+K18</f>
        <v>845</v>
      </c>
    </row>
    <row r="19" customFormat="false" ht="12.75" hidden="false" customHeight="false" outlineLevel="0" collapsed="false">
      <c r="B19" s="45" t="s">
        <v>27</v>
      </c>
      <c r="C19" s="46" t="n">
        <v>400</v>
      </c>
      <c r="D19" s="46" t="n">
        <f aca="false">31+6</f>
        <v>37</v>
      </c>
      <c r="E19" s="46" t="n">
        <v>20</v>
      </c>
      <c r="F19" s="46" t="n">
        <v>2</v>
      </c>
      <c r="G19" s="46" t="n">
        <v>1</v>
      </c>
      <c r="H19" s="46" t="n">
        <v>8</v>
      </c>
      <c r="I19" s="46" t="n">
        <v>0</v>
      </c>
      <c r="J19" s="51" t="n">
        <v>0</v>
      </c>
      <c r="K19" s="48" t="n">
        <f aca="false">'[1]ANEXO IV-b'!G19</f>
        <v>0</v>
      </c>
      <c r="L19" s="49" t="n">
        <f aca="false">C19+D19+E19+F19+G19+H19+I19+K19</f>
        <v>468</v>
      </c>
    </row>
    <row r="20" customFormat="false" ht="12.75" hidden="false" customHeight="false" outlineLevel="0" collapsed="false">
      <c r="B20" s="45" t="s">
        <v>38</v>
      </c>
      <c r="C20" s="46" t="n">
        <v>331</v>
      </c>
      <c r="D20" s="46" t="n">
        <f aca="false">26+6</f>
        <v>32</v>
      </c>
      <c r="E20" s="46" t="n">
        <v>18</v>
      </c>
      <c r="F20" s="46" t="n">
        <v>1</v>
      </c>
      <c r="G20" s="46" t="n">
        <v>0</v>
      </c>
      <c r="H20" s="46" t="n">
        <v>0</v>
      </c>
      <c r="I20" s="46" t="n">
        <v>0</v>
      </c>
      <c r="J20" s="51" t="n">
        <v>0</v>
      </c>
      <c r="K20" s="48" t="n">
        <f aca="false">'[1]ANEXO IV-b'!G20</f>
        <v>183</v>
      </c>
      <c r="L20" s="49" t="n">
        <f aca="false">C20+D20+E20+F20+G20+H20+I20+K20</f>
        <v>565</v>
      </c>
    </row>
    <row r="21" customFormat="false" ht="12.75" hidden="false" customHeight="false" outlineLevel="0" collapsed="false">
      <c r="B21" s="45" t="s">
        <v>29</v>
      </c>
      <c r="C21" s="46" t="n">
        <v>156</v>
      </c>
      <c r="D21" s="46" t="n">
        <f aca="false">7+9</f>
        <v>16</v>
      </c>
      <c r="E21" s="46" t="n">
        <v>6</v>
      </c>
      <c r="F21" s="46" t="n">
        <v>0</v>
      </c>
      <c r="G21" s="46" t="n">
        <v>0</v>
      </c>
      <c r="H21" s="46" t="n">
        <v>0</v>
      </c>
      <c r="I21" s="46" t="n">
        <v>0</v>
      </c>
      <c r="J21" s="51" t="n">
        <v>0</v>
      </c>
      <c r="K21" s="48" t="n">
        <f aca="false">'[1]ANEXO IV-b'!G21</f>
        <v>489</v>
      </c>
      <c r="L21" s="49" t="n">
        <f aca="false">C21+D21+E21+F21+G21+H21+I21+K21</f>
        <v>667</v>
      </c>
    </row>
    <row r="22" customFormat="false" ht="12.75" hidden="false" customHeight="false" outlineLevel="0" collapsed="false">
      <c r="B22" s="45" t="s">
        <v>30</v>
      </c>
      <c r="C22" s="46" t="n">
        <v>0</v>
      </c>
      <c r="D22" s="46" t="n">
        <v>0</v>
      </c>
      <c r="E22" s="46" t="n">
        <v>2</v>
      </c>
      <c r="F22" s="46" t="n">
        <v>0</v>
      </c>
      <c r="G22" s="46" t="n">
        <v>0</v>
      </c>
      <c r="H22" s="46" t="n">
        <v>0</v>
      </c>
      <c r="I22" s="46" t="n">
        <v>0</v>
      </c>
      <c r="J22" s="51" t="n">
        <v>0</v>
      </c>
      <c r="K22" s="52" t="n">
        <f aca="false">'[1]ANEXO IV-b'!G22</f>
        <v>500</v>
      </c>
      <c r="L22" s="49" t="n">
        <f aca="false">C22+D22+E22+F22+G22+H22+I22+K22</f>
        <v>502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1445</v>
      </c>
      <c r="D23" s="54" t="n">
        <f aca="false">SUM(D17:D22)</f>
        <v>130</v>
      </c>
      <c r="E23" s="54" t="n">
        <f aca="false">SUM(E17:E22)</f>
        <v>59</v>
      </c>
      <c r="F23" s="54" t="n">
        <f aca="false">SUM(F17:F22)</f>
        <v>6</v>
      </c>
      <c r="G23" s="54" t="n">
        <f aca="false">SUM(G17:G22)</f>
        <v>3</v>
      </c>
      <c r="H23" s="54" t="n">
        <f aca="false">SUM(H17:H22)</f>
        <v>16</v>
      </c>
      <c r="I23" s="54" t="n">
        <f aca="false">SUM(I17:I22)</f>
        <v>2</v>
      </c>
      <c r="J23" s="54"/>
      <c r="K23" s="54" t="n">
        <f aca="false">SUM(K17:K22)</f>
        <v>1661</v>
      </c>
      <c r="L23" s="54" t="n">
        <f aca="false">C23+D23+E23+F23+G23+H23+I23+K23</f>
        <v>3322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1722</v>
      </c>
      <c r="D24" s="55" t="n">
        <f aca="false">D15+D23</f>
        <v>177</v>
      </c>
      <c r="E24" s="55" t="n">
        <f aca="false">E15+E23</f>
        <v>74</v>
      </c>
      <c r="F24" s="55" t="n">
        <f aca="false">F15+F23</f>
        <v>6</v>
      </c>
      <c r="G24" s="55" t="n">
        <f aca="false">G15+G23</f>
        <v>6</v>
      </c>
      <c r="H24" s="55" t="n">
        <f aca="false">H15+H23</f>
        <v>19</v>
      </c>
      <c r="I24" s="55" t="n">
        <f aca="false">I15+I23</f>
        <v>2</v>
      </c>
      <c r="J24" s="55" t="n">
        <f aca="false">J15+J23</f>
        <v>0</v>
      </c>
      <c r="K24" s="55" t="n">
        <f aca="false">K15+K23</f>
        <v>1665</v>
      </c>
      <c r="L24" s="55" t="n">
        <f aca="false">L15+L23</f>
        <v>3671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150" t="s">
        <v>0</v>
      </c>
      <c r="C1" s="151"/>
      <c r="D1" s="151"/>
      <c r="E1" s="151"/>
      <c r="F1" s="151"/>
      <c r="G1" s="152"/>
      <c r="H1" s="152"/>
      <c r="I1" s="153"/>
      <c r="J1" s="154"/>
      <c r="K1" s="154"/>
      <c r="L1" s="154"/>
      <c r="M1" s="154"/>
      <c r="N1" s="154"/>
    </row>
    <row r="2" customFormat="false" ht="15" hidden="false" customHeight="false" outlineLevel="0" collapsed="false">
      <c r="B2" s="155" t="s">
        <v>40</v>
      </c>
      <c r="C2" s="156"/>
      <c r="D2" s="156"/>
      <c r="E2" s="157" t="s">
        <v>60</v>
      </c>
      <c r="F2" s="156"/>
      <c r="G2" s="156"/>
      <c r="H2" s="158"/>
      <c r="I2" s="159"/>
      <c r="J2" s="154"/>
      <c r="K2" s="154"/>
      <c r="L2" s="154"/>
      <c r="M2" s="154"/>
      <c r="N2" s="154"/>
    </row>
    <row r="3" customFormat="false" ht="15" hidden="false" customHeight="false" outlineLevel="0" collapsed="false">
      <c r="B3" s="155" t="s">
        <v>33</v>
      </c>
      <c r="C3" s="160" t="s">
        <v>42</v>
      </c>
      <c r="D3" s="160"/>
      <c r="E3" s="160"/>
      <c r="F3" s="161"/>
      <c r="G3" s="158"/>
      <c r="H3" s="158"/>
      <c r="I3" s="162"/>
      <c r="J3" s="163"/>
      <c r="K3" s="163"/>
      <c r="L3" s="163"/>
      <c r="M3" s="163"/>
      <c r="N3" s="163"/>
    </row>
    <row r="4" customFormat="false" ht="15" hidden="false" customHeight="false" outlineLevel="0" collapsed="false">
      <c r="B4" s="164" t="s">
        <v>35</v>
      </c>
      <c r="C4" s="165"/>
      <c r="D4" s="166" t="n">
        <v>44926</v>
      </c>
      <c r="E4" s="167"/>
      <c r="F4" s="167"/>
      <c r="G4" s="168"/>
      <c r="H4" s="168"/>
      <c r="I4" s="169"/>
      <c r="J4" s="163"/>
      <c r="K4" s="163"/>
      <c r="L4" s="163"/>
      <c r="M4" s="163"/>
      <c r="N4" s="163"/>
    </row>
    <row r="5" customFormat="false" ht="12.75" hidden="false" customHeight="false" outlineLevel="0" collapsed="false">
      <c r="B5" s="170" t="s">
        <v>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customFormat="false" ht="15" hidden="false" customHeight="false" outlineLevel="0" collapsed="false">
      <c r="B6" s="171" t="s">
        <v>5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63"/>
      <c r="N6" s="163"/>
    </row>
    <row r="7" customFormat="false" ht="12.75" hidden="false" customHeight="true" outlineLevel="0" collapsed="false">
      <c r="B7" s="173" t="s">
        <v>6</v>
      </c>
      <c r="C7" s="173" t="s">
        <v>7</v>
      </c>
      <c r="D7" s="173"/>
      <c r="E7" s="173"/>
      <c r="F7" s="173"/>
      <c r="G7" s="173"/>
      <c r="H7" s="173"/>
      <c r="I7" s="173"/>
      <c r="J7" s="173" t="s">
        <v>8</v>
      </c>
      <c r="K7" s="173" t="s">
        <v>9</v>
      </c>
      <c r="L7" s="173" t="s">
        <v>10</v>
      </c>
      <c r="M7" s="163"/>
      <c r="N7" s="163"/>
    </row>
    <row r="8" customFormat="false" ht="12.75" hidden="false" customHeight="true" outlineLevel="0" collapsed="false">
      <c r="B8" s="173"/>
      <c r="C8" s="173" t="s">
        <v>11</v>
      </c>
      <c r="D8" s="173"/>
      <c r="E8" s="173"/>
      <c r="F8" s="173"/>
      <c r="G8" s="173" t="s">
        <v>12</v>
      </c>
      <c r="H8" s="173"/>
      <c r="I8" s="173"/>
      <c r="J8" s="173"/>
      <c r="K8" s="173"/>
      <c r="L8" s="173"/>
      <c r="M8" s="163"/>
      <c r="N8" s="163"/>
    </row>
    <row r="9" customFormat="false" ht="24.75" hidden="false" customHeight="true" outlineLevel="0" collapsed="false">
      <c r="B9" s="173"/>
      <c r="C9" s="173" t="s">
        <v>13</v>
      </c>
      <c r="D9" s="173" t="s">
        <v>14</v>
      </c>
      <c r="E9" s="173" t="s">
        <v>15</v>
      </c>
      <c r="F9" s="173" t="s">
        <v>16</v>
      </c>
      <c r="G9" s="173" t="s">
        <v>17</v>
      </c>
      <c r="H9" s="173" t="s">
        <v>15</v>
      </c>
      <c r="I9" s="173" t="s">
        <v>16</v>
      </c>
      <c r="J9" s="173"/>
      <c r="K9" s="173"/>
      <c r="L9" s="173"/>
      <c r="M9" s="163"/>
      <c r="N9" s="163"/>
    </row>
    <row r="10" customFormat="false" ht="42" hidden="false" customHeight="true" outlineLevel="0" collapsed="false">
      <c r="B10" s="174" t="s">
        <v>36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3"/>
      <c r="N10" s="163"/>
    </row>
    <row r="11" customFormat="false" ht="12.75" hidden="false" customHeight="true" outlineLevel="0" collapsed="false">
      <c r="B11" s="175" t="s">
        <v>19</v>
      </c>
      <c r="C11" s="176" t="n">
        <v>3</v>
      </c>
      <c r="D11" s="176" t="n">
        <v>0</v>
      </c>
      <c r="E11" s="176" t="n">
        <v>0</v>
      </c>
      <c r="F11" s="176" t="n">
        <v>0</v>
      </c>
      <c r="G11" s="176" t="n">
        <v>0</v>
      </c>
      <c r="H11" s="176" t="n">
        <v>0</v>
      </c>
      <c r="I11" s="176" t="n">
        <v>0</v>
      </c>
      <c r="J11" s="176" t="n">
        <v>1</v>
      </c>
      <c r="K11" s="176" t="n">
        <v>0</v>
      </c>
      <c r="L11" s="177" t="n">
        <v>4</v>
      </c>
      <c r="M11" s="163"/>
      <c r="N11" s="163"/>
    </row>
    <row r="12" customFormat="false" ht="15" hidden="false" customHeight="false" outlineLevel="0" collapsed="false">
      <c r="B12" s="175" t="s">
        <v>20</v>
      </c>
      <c r="C12" s="176" t="n">
        <v>93</v>
      </c>
      <c r="D12" s="176" t="n">
        <v>2</v>
      </c>
      <c r="E12" s="176" t="n">
        <v>0</v>
      </c>
      <c r="F12" s="176" t="n">
        <v>0</v>
      </c>
      <c r="G12" s="176" t="n">
        <v>0</v>
      </c>
      <c r="H12" s="176" t="n">
        <v>0</v>
      </c>
      <c r="I12" s="176" t="n">
        <v>0</v>
      </c>
      <c r="J12" s="176" t="n">
        <v>0</v>
      </c>
      <c r="K12" s="176" t="n">
        <v>0</v>
      </c>
      <c r="L12" s="177" t="n">
        <v>95</v>
      </c>
      <c r="M12" s="163"/>
      <c r="N12" s="163"/>
    </row>
    <row r="13" customFormat="false" ht="15" hidden="false" customHeight="false" outlineLevel="0" collapsed="false">
      <c r="B13" s="175" t="s">
        <v>21</v>
      </c>
      <c r="C13" s="176" t="n">
        <v>19</v>
      </c>
      <c r="D13" s="176" t="n">
        <v>1</v>
      </c>
      <c r="E13" s="176" t="n">
        <v>0</v>
      </c>
      <c r="F13" s="176" t="n">
        <v>0</v>
      </c>
      <c r="G13" s="176" t="n">
        <v>0</v>
      </c>
      <c r="H13" s="176" t="n">
        <v>0</v>
      </c>
      <c r="I13" s="176" t="n">
        <v>0</v>
      </c>
      <c r="J13" s="176" t="n">
        <v>0</v>
      </c>
      <c r="K13" s="176" t="n">
        <v>0</v>
      </c>
      <c r="L13" s="177" t="n">
        <v>20</v>
      </c>
      <c r="M13" s="163"/>
      <c r="N13" s="163"/>
    </row>
    <row r="14" customFormat="false" ht="15" hidden="false" customHeight="false" outlineLevel="0" collapsed="false">
      <c r="B14" s="175" t="s">
        <v>22</v>
      </c>
      <c r="C14" s="176" t="n">
        <v>51</v>
      </c>
      <c r="D14" s="176" t="n">
        <v>3</v>
      </c>
      <c r="E14" s="176" t="n">
        <v>0</v>
      </c>
      <c r="F14" s="176" t="n">
        <v>0</v>
      </c>
      <c r="G14" s="176" t="n">
        <v>0</v>
      </c>
      <c r="H14" s="176" t="n">
        <v>0</v>
      </c>
      <c r="I14" s="176" t="n">
        <v>0</v>
      </c>
      <c r="J14" s="176" t="n">
        <v>0</v>
      </c>
      <c r="K14" s="176" t="n">
        <v>0</v>
      </c>
      <c r="L14" s="177" t="n">
        <v>54</v>
      </c>
      <c r="M14" s="163"/>
      <c r="N14" s="163"/>
    </row>
    <row r="15" customFormat="false" ht="15" hidden="false" customHeight="false" outlineLevel="0" collapsed="false">
      <c r="B15" s="175" t="s">
        <v>23</v>
      </c>
      <c r="C15" s="177" t="n">
        <v>166</v>
      </c>
      <c r="D15" s="177" t="n">
        <v>6</v>
      </c>
      <c r="E15" s="177" t="n">
        <v>0</v>
      </c>
      <c r="F15" s="177" t="n">
        <v>0</v>
      </c>
      <c r="G15" s="177" t="n">
        <v>0</v>
      </c>
      <c r="H15" s="177" t="n">
        <v>0</v>
      </c>
      <c r="I15" s="177" t="n">
        <v>0</v>
      </c>
      <c r="J15" s="177" t="n">
        <v>1</v>
      </c>
      <c r="K15" s="177" t="n">
        <v>0</v>
      </c>
      <c r="L15" s="177" t="n">
        <v>173</v>
      </c>
      <c r="M15" s="163"/>
      <c r="N15" s="163"/>
    </row>
    <row r="16" customFormat="false" ht="15" hidden="false" customHeight="false" outlineLevel="0" collapsed="false">
      <c r="B16" s="178" t="s">
        <v>37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63"/>
      <c r="N16" s="163"/>
    </row>
    <row r="17" customFormat="false" ht="12.75" hidden="false" customHeight="false" outlineLevel="0" collapsed="false">
      <c r="B17" s="175" t="s">
        <v>25</v>
      </c>
      <c r="C17" s="176" t="n">
        <v>39</v>
      </c>
      <c r="D17" s="176" t="n">
        <v>0</v>
      </c>
      <c r="E17" s="176" t="n">
        <v>0</v>
      </c>
      <c r="F17" s="176" t="n">
        <v>0</v>
      </c>
      <c r="G17" s="176" t="n">
        <v>0</v>
      </c>
      <c r="H17" s="176" t="n">
        <v>14</v>
      </c>
      <c r="I17" s="176" t="n">
        <v>0</v>
      </c>
      <c r="J17" s="179"/>
      <c r="K17" s="176" t="n">
        <v>1</v>
      </c>
      <c r="L17" s="177" t="n">
        <v>54</v>
      </c>
    </row>
    <row r="18" customFormat="false" ht="12.75" hidden="false" customHeight="false" outlineLevel="0" collapsed="false">
      <c r="B18" s="175" t="s">
        <v>26</v>
      </c>
      <c r="C18" s="176" t="n">
        <v>195</v>
      </c>
      <c r="D18" s="176" t="n">
        <v>8</v>
      </c>
      <c r="E18" s="176" t="n">
        <v>1</v>
      </c>
      <c r="F18" s="176" t="n">
        <v>0</v>
      </c>
      <c r="G18" s="176" t="n">
        <v>0</v>
      </c>
      <c r="H18" s="176" t="n">
        <v>9</v>
      </c>
      <c r="I18" s="176" t="n">
        <v>2</v>
      </c>
      <c r="J18" s="179"/>
      <c r="K18" s="176" t="n">
        <v>2</v>
      </c>
      <c r="L18" s="177" t="n">
        <v>217</v>
      </c>
    </row>
    <row r="19" customFormat="false" ht="12.75" hidden="false" customHeight="false" outlineLevel="0" collapsed="false">
      <c r="B19" s="175" t="s">
        <v>27</v>
      </c>
      <c r="C19" s="176" t="n">
        <v>173</v>
      </c>
      <c r="D19" s="176" t="n">
        <v>3</v>
      </c>
      <c r="E19" s="176" t="n">
        <v>1</v>
      </c>
      <c r="F19" s="176" t="n">
        <v>0</v>
      </c>
      <c r="G19" s="176" t="n">
        <v>0</v>
      </c>
      <c r="H19" s="176" t="n">
        <v>42</v>
      </c>
      <c r="I19" s="176" t="n">
        <v>3</v>
      </c>
      <c r="J19" s="179"/>
      <c r="K19" s="176" t="n">
        <v>3</v>
      </c>
      <c r="L19" s="177" t="n">
        <v>225</v>
      </c>
    </row>
    <row r="20" customFormat="false" ht="12.75" hidden="false" customHeight="false" outlineLevel="0" collapsed="false">
      <c r="B20" s="175" t="s">
        <v>38</v>
      </c>
      <c r="C20" s="176" t="n">
        <v>56</v>
      </c>
      <c r="D20" s="176" t="n">
        <v>2</v>
      </c>
      <c r="E20" s="176" t="n">
        <v>0</v>
      </c>
      <c r="F20" s="176" t="n">
        <v>0</v>
      </c>
      <c r="G20" s="176" t="n">
        <v>0</v>
      </c>
      <c r="H20" s="176" t="n">
        <v>12</v>
      </c>
      <c r="I20" s="176" t="n">
        <v>4</v>
      </c>
      <c r="J20" s="179"/>
      <c r="K20" s="176" t="n">
        <v>1</v>
      </c>
      <c r="L20" s="177" t="n">
        <v>75</v>
      </c>
    </row>
    <row r="21" customFormat="false" ht="12.75" hidden="false" customHeight="false" outlineLevel="0" collapsed="false">
      <c r="B21" s="175" t="s">
        <v>29</v>
      </c>
      <c r="C21" s="176" t="n">
        <v>88</v>
      </c>
      <c r="D21" s="176" t="n">
        <v>2</v>
      </c>
      <c r="E21" s="176" t="n">
        <v>0</v>
      </c>
      <c r="F21" s="176" t="n">
        <v>0</v>
      </c>
      <c r="G21" s="176" t="n">
        <v>0</v>
      </c>
      <c r="H21" s="176" t="n">
        <v>31</v>
      </c>
      <c r="I21" s="176" t="n">
        <v>5</v>
      </c>
      <c r="J21" s="179"/>
      <c r="K21" s="176" t="n">
        <v>2</v>
      </c>
      <c r="L21" s="177" t="n">
        <v>128</v>
      </c>
    </row>
    <row r="22" customFormat="false" ht="12.75" hidden="false" customHeight="false" outlineLevel="0" collapsed="false">
      <c r="B22" s="175" t="s">
        <v>30</v>
      </c>
      <c r="C22" s="176" t="n">
        <v>0</v>
      </c>
      <c r="D22" s="176" t="n">
        <v>0</v>
      </c>
      <c r="E22" s="176" t="n">
        <v>0</v>
      </c>
      <c r="F22" s="176" t="n">
        <v>0</v>
      </c>
      <c r="G22" s="176" t="n">
        <v>0</v>
      </c>
      <c r="H22" s="176" t="n">
        <v>0</v>
      </c>
      <c r="I22" s="176" t="n">
        <v>0</v>
      </c>
      <c r="J22" s="179"/>
      <c r="K22" s="176" t="n">
        <v>0</v>
      </c>
      <c r="L22" s="177" t="n">
        <v>0</v>
      </c>
    </row>
    <row r="23" customFormat="false" ht="12.75" hidden="false" customHeight="false" outlineLevel="0" collapsed="false">
      <c r="B23" s="180" t="s">
        <v>31</v>
      </c>
      <c r="C23" s="181" t="n">
        <v>551</v>
      </c>
      <c r="D23" s="181" t="n">
        <v>15</v>
      </c>
      <c r="E23" s="181" t="n">
        <v>2</v>
      </c>
      <c r="F23" s="181" t="n">
        <v>0</v>
      </c>
      <c r="G23" s="181" t="n">
        <v>0</v>
      </c>
      <c r="H23" s="181" t="n">
        <v>108</v>
      </c>
      <c r="I23" s="181" t="n">
        <v>14</v>
      </c>
      <c r="J23" s="181"/>
      <c r="K23" s="181" t="n">
        <v>9</v>
      </c>
      <c r="L23" s="181" t="n">
        <v>699</v>
      </c>
    </row>
    <row r="24" customFormat="false" ht="12.75" hidden="false" customHeight="false" outlineLevel="0" collapsed="false">
      <c r="B24" s="180" t="s">
        <v>10</v>
      </c>
      <c r="C24" s="182" t="n">
        <v>717</v>
      </c>
      <c r="D24" s="182" t="n">
        <v>21</v>
      </c>
      <c r="E24" s="182" t="n">
        <v>2</v>
      </c>
      <c r="F24" s="182" t="n">
        <v>0</v>
      </c>
      <c r="G24" s="182" t="n">
        <v>0</v>
      </c>
      <c r="H24" s="182" t="n">
        <v>108</v>
      </c>
      <c r="I24" s="182" t="n">
        <v>14</v>
      </c>
      <c r="J24" s="182" t="n">
        <v>1</v>
      </c>
      <c r="K24" s="182" t="n">
        <v>9</v>
      </c>
      <c r="L24" s="182" t="n">
        <v>872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127" t="s">
        <v>0</v>
      </c>
      <c r="C1" s="128"/>
      <c r="D1" s="128"/>
      <c r="E1" s="128"/>
      <c r="F1" s="128"/>
      <c r="G1" s="129"/>
      <c r="H1" s="129"/>
      <c r="I1" s="130"/>
      <c r="J1" s="26"/>
      <c r="K1" s="26"/>
      <c r="L1" s="26"/>
      <c r="M1" s="26"/>
      <c r="N1" s="26"/>
    </row>
    <row r="2" customFormat="false" ht="15" hidden="false" customHeight="false" outlineLevel="0" collapsed="false">
      <c r="B2" s="131" t="s">
        <v>40</v>
      </c>
      <c r="C2" s="132"/>
      <c r="D2" s="132"/>
      <c r="E2" s="56" t="s">
        <v>61</v>
      </c>
      <c r="F2" s="132"/>
      <c r="G2" s="132"/>
      <c r="H2" s="133"/>
      <c r="I2" s="134"/>
      <c r="J2" s="26"/>
      <c r="K2" s="26"/>
      <c r="L2" s="26"/>
      <c r="M2" s="26"/>
      <c r="N2" s="26"/>
    </row>
    <row r="3" customFormat="false" ht="12.75" hidden="false" customHeight="false" outlineLevel="0" collapsed="false">
      <c r="B3" s="131" t="s">
        <v>33</v>
      </c>
      <c r="C3" s="31" t="s">
        <v>42</v>
      </c>
      <c r="D3" s="31"/>
      <c r="E3" s="31"/>
      <c r="F3" s="135"/>
      <c r="G3" s="133"/>
      <c r="H3" s="133"/>
      <c r="I3" s="136"/>
    </row>
    <row r="4" customFormat="false" ht="12.75" hidden="false" customHeight="false" outlineLevel="0" collapsed="false">
      <c r="B4" s="137" t="s">
        <v>35</v>
      </c>
      <c r="C4" s="138"/>
      <c r="D4" s="36" t="n">
        <v>44926</v>
      </c>
      <c r="E4" s="139"/>
      <c r="F4" s="139"/>
      <c r="G4" s="140"/>
      <c r="H4" s="140"/>
      <c r="I4" s="141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142" t="s">
        <v>6</v>
      </c>
      <c r="C7" s="142" t="s">
        <v>7</v>
      </c>
      <c r="D7" s="142"/>
      <c r="E7" s="142"/>
      <c r="F7" s="142"/>
      <c r="G7" s="142"/>
      <c r="H7" s="142"/>
      <c r="I7" s="142"/>
      <c r="J7" s="142" t="s">
        <v>8</v>
      </c>
      <c r="K7" s="142" t="s">
        <v>9</v>
      </c>
      <c r="L7" s="142" t="s">
        <v>10</v>
      </c>
    </row>
    <row r="8" customFormat="false" ht="12.75" hidden="false" customHeight="true" outlineLevel="0" collapsed="false">
      <c r="B8" s="142"/>
      <c r="C8" s="142" t="s">
        <v>11</v>
      </c>
      <c r="D8" s="142"/>
      <c r="E8" s="142"/>
      <c r="F8" s="142"/>
      <c r="G8" s="142" t="s">
        <v>12</v>
      </c>
      <c r="H8" s="142"/>
      <c r="I8" s="142"/>
      <c r="J8" s="142"/>
      <c r="K8" s="142"/>
      <c r="L8" s="142"/>
    </row>
    <row r="9" customFormat="false" ht="24.75" hidden="false" customHeight="true" outlineLevel="0" collapsed="false">
      <c r="B9" s="142"/>
      <c r="C9" s="142" t="s">
        <v>13</v>
      </c>
      <c r="D9" s="142" t="s">
        <v>14</v>
      </c>
      <c r="E9" s="142" t="s">
        <v>15</v>
      </c>
      <c r="F9" s="142" t="s">
        <v>16</v>
      </c>
      <c r="G9" s="142" t="s">
        <v>17</v>
      </c>
      <c r="H9" s="142" t="s">
        <v>15</v>
      </c>
      <c r="I9" s="142" t="s">
        <v>16</v>
      </c>
      <c r="J9" s="142"/>
      <c r="K9" s="142"/>
      <c r="L9" s="142"/>
    </row>
    <row r="10" customFormat="false" ht="42" hidden="false" customHeight="true" outlineLevel="0" collapsed="false">
      <c r="B10" s="143" t="s">
        <v>36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customFormat="false" ht="12.75" hidden="false" customHeight="true" outlineLevel="0" collapsed="false">
      <c r="B11" s="144" t="s">
        <v>19</v>
      </c>
      <c r="C11" s="57" t="n">
        <v>2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2</v>
      </c>
    </row>
    <row r="12" customFormat="false" ht="12.75" hidden="false" customHeight="false" outlineLevel="0" collapsed="false">
      <c r="B12" s="144" t="s">
        <v>20</v>
      </c>
      <c r="C12" s="57" t="n">
        <v>41</v>
      </c>
      <c r="D12" s="57" t="n">
        <v>3</v>
      </c>
      <c r="E12" s="57" t="n">
        <v>0</v>
      </c>
      <c r="F12" s="57" t="n">
        <v>0</v>
      </c>
      <c r="G12" s="57" t="n">
        <v>0</v>
      </c>
      <c r="H12" s="57" t="n">
        <v>0</v>
      </c>
      <c r="I12" s="57" t="n">
        <v>0</v>
      </c>
      <c r="J12" s="57" t="n">
        <v>2</v>
      </c>
      <c r="K12" s="57" t="n">
        <v>2</v>
      </c>
      <c r="L12" s="49" t="n">
        <f aca="false">C12+D12+E12+F12+G12+H12+I12+J12+K12</f>
        <v>48</v>
      </c>
    </row>
    <row r="13" customFormat="false" ht="12.75" hidden="false" customHeight="false" outlineLevel="0" collapsed="false">
      <c r="B13" s="144" t="s">
        <v>21</v>
      </c>
      <c r="C13" s="57" t="n">
        <v>10</v>
      </c>
      <c r="D13" s="57" t="n">
        <v>1</v>
      </c>
      <c r="E13" s="57" t="n">
        <v>0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1</v>
      </c>
      <c r="K13" s="57" t="n">
        <v>6</v>
      </c>
      <c r="L13" s="49" t="n">
        <f aca="false">C13+D13+E13+F13+G13+H13+I13+J13+K13</f>
        <v>18</v>
      </c>
    </row>
    <row r="14" customFormat="false" ht="12.75" hidden="false" customHeight="false" outlineLevel="0" collapsed="false">
      <c r="B14" s="144" t="s">
        <v>22</v>
      </c>
      <c r="C14" s="57" t="n">
        <v>15</v>
      </c>
      <c r="D14" s="57" t="n">
        <v>1</v>
      </c>
      <c r="E14" s="57" t="n">
        <v>0</v>
      </c>
      <c r="F14" s="57" t="n">
        <v>0</v>
      </c>
      <c r="G14" s="57" t="n">
        <v>0</v>
      </c>
      <c r="H14" s="57" t="n">
        <v>1</v>
      </c>
      <c r="I14" s="57" t="n">
        <v>0</v>
      </c>
      <c r="J14" s="57" t="n">
        <v>0</v>
      </c>
      <c r="K14" s="57" t="n">
        <v>0</v>
      </c>
      <c r="L14" s="49" t="n">
        <f aca="false">C14+D14+E14+F14+G14+H14+I14+J14+K14</f>
        <v>17</v>
      </c>
    </row>
    <row r="15" customFormat="false" ht="12.75" hidden="false" customHeight="false" outlineLevel="0" collapsed="false">
      <c r="B15" s="144" t="s">
        <v>23</v>
      </c>
      <c r="C15" s="49" t="n">
        <f aca="false">SUM(C11:C14)</f>
        <v>68</v>
      </c>
      <c r="D15" s="49" t="n">
        <f aca="false">SUM(D11:D14)</f>
        <v>5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1</v>
      </c>
      <c r="I15" s="49" t="n">
        <f aca="false">SUM(I11:I14)</f>
        <v>0</v>
      </c>
      <c r="J15" s="49" t="n">
        <f aca="false">SUM(J11:J14)</f>
        <v>3</v>
      </c>
      <c r="K15" s="49" t="n">
        <f aca="false">SUM(K11:K14)</f>
        <v>8</v>
      </c>
      <c r="L15" s="49" t="n">
        <f aca="false">C15+D15+E15+F15+G15+H15+I15+J15+K15</f>
        <v>85</v>
      </c>
    </row>
    <row r="16" customFormat="false" ht="12.75" hidden="false" customHeight="false" outlineLevel="0" collapsed="false">
      <c r="B16" s="146" t="s">
        <v>37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customFormat="false" ht="12.75" hidden="false" customHeight="false" outlineLevel="0" collapsed="false">
      <c r="B17" s="144" t="s">
        <v>25</v>
      </c>
      <c r="C17" s="57" t="n">
        <v>0</v>
      </c>
      <c r="D17" s="57" t="n">
        <v>0</v>
      </c>
      <c r="E17" s="57" t="n">
        <v>0</v>
      </c>
      <c r="F17" s="57" t="n">
        <v>0</v>
      </c>
      <c r="G17" s="57" t="n">
        <v>0</v>
      </c>
      <c r="H17" s="57" t="n">
        <v>0</v>
      </c>
      <c r="I17" s="57" t="n">
        <v>0</v>
      </c>
      <c r="J17" s="147"/>
      <c r="K17" s="57" t="n">
        <v>0</v>
      </c>
      <c r="L17" s="49" t="n">
        <f aca="false">C17+D17+E17+F17+G17+H17+I17+K17</f>
        <v>0</v>
      </c>
    </row>
    <row r="18" customFormat="false" ht="12.75" hidden="false" customHeight="false" outlineLevel="0" collapsed="false">
      <c r="B18" s="144" t="s">
        <v>26</v>
      </c>
      <c r="C18" s="57" t="n">
        <v>62</v>
      </c>
      <c r="D18" s="57" t="n">
        <v>9</v>
      </c>
      <c r="E18" s="57" t="n">
        <v>0</v>
      </c>
      <c r="F18" s="57" t="n">
        <v>0</v>
      </c>
      <c r="G18" s="59" t="n">
        <v>0</v>
      </c>
      <c r="H18" s="57" t="n">
        <v>6</v>
      </c>
      <c r="I18" s="59" t="n">
        <v>0</v>
      </c>
      <c r="J18" s="147"/>
      <c r="K18" s="57" t="n">
        <v>0</v>
      </c>
      <c r="L18" s="49" t="n">
        <f aca="false">C18+D18+E18+F18+G18+H18+I18+K18</f>
        <v>77</v>
      </c>
    </row>
    <row r="19" customFormat="false" ht="12.75" hidden="false" customHeight="false" outlineLevel="0" collapsed="false">
      <c r="B19" s="144" t="s">
        <v>27</v>
      </c>
      <c r="C19" s="57" t="n">
        <v>115</v>
      </c>
      <c r="D19" s="57" t="n">
        <v>13</v>
      </c>
      <c r="E19" s="59" t="n">
        <v>0</v>
      </c>
      <c r="F19" s="59" t="n">
        <v>0</v>
      </c>
      <c r="G19" s="59" t="n">
        <v>0</v>
      </c>
      <c r="H19" s="57" t="n">
        <v>11</v>
      </c>
      <c r="I19" s="59" t="n">
        <v>0</v>
      </c>
      <c r="J19" s="147"/>
      <c r="K19" s="57" t="n">
        <v>0</v>
      </c>
      <c r="L19" s="49" t="n">
        <f aca="false">C19+D19+E19+F19+G19+H19+I19+K19</f>
        <v>139</v>
      </c>
    </row>
    <row r="20" customFormat="false" ht="12.75" hidden="false" customHeight="false" outlineLevel="0" collapsed="false">
      <c r="B20" s="144" t="s">
        <v>38</v>
      </c>
      <c r="C20" s="57" t="n">
        <v>36</v>
      </c>
      <c r="D20" s="57" t="n">
        <v>5</v>
      </c>
      <c r="E20" s="57" t="n">
        <v>0</v>
      </c>
      <c r="F20" s="59" t="n">
        <v>0</v>
      </c>
      <c r="G20" s="59" t="n">
        <v>0</v>
      </c>
      <c r="H20" s="57" t="n">
        <v>14</v>
      </c>
      <c r="I20" s="59" t="n">
        <v>0</v>
      </c>
      <c r="J20" s="147"/>
      <c r="K20" s="57" t="n">
        <v>0</v>
      </c>
      <c r="L20" s="49" t="n">
        <f aca="false">C20+D20+E20+F20+G20+H20+I20+K20</f>
        <v>55</v>
      </c>
    </row>
    <row r="21" customFormat="false" ht="12.75" hidden="false" customHeight="false" outlineLevel="0" collapsed="false">
      <c r="B21" s="144" t="s">
        <v>29</v>
      </c>
      <c r="C21" s="57" t="n">
        <v>61</v>
      </c>
      <c r="D21" s="57" t="n">
        <v>15</v>
      </c>
      <c r="E21" s="57" t="n">
        <v>0</v>
      </c>
      <c r="F21" s="59" t="n">
        <v>0</v>
      </c>
      <c r="G21" s="59" t="n">
        <v>0</v>
      </c>
      <c r="H21" s="57" t="n">
        <v>21</v>
      </c>
      <c r="I21" s="59" t="n">
        <v>0</v>
      </c>
      <c r="J21" s="147"/>
      <c r="K21" s="57" t="n">
        <v>4</v>
      </c>
      <c r="L21" s="49" t="n">
        <f aca="false">C21+D21+E21+F21+G21+H21+I21+K21</f>
        <v>101</v>
      </c>
    </row>
    <row r="22" customFormat="false" ht="12.75" hidden="false" customHeight="false" outlineLevel="0" collapsed="false">
      <c r="B22" s="144" t="s">
        <v>30</v>
      </c>
      <c r="C22" s="60" t="n">
        <v>0</v>
      </c>
      <c r="D22" s="60" t="n">
        <v>0</v>
      </c>
      <c r="E22" s="60" t="n">
        <v>0</v>
      </c>
      <c r="F22" s="60" t="n">
        <v>0</v>
      </c>
      <c r="G22" s="60" t="n">
        <v>0</v>
      </c>
      <c r="H22" s="60" t="n">
        <v>0</v>
      </c>
      <c r="I22" s="60" t="n">
        <v>0</v>
      </c>
      <c r="J22" s="147"/>
      <c r="K22" s="60" t="n">
        <v>0</v>
      </c>
      <c r="L22" s="49" t="n">
        <f aca="false">C22+D22+E22+F22+G22+H22+I22+K22</f>
        <v>0</v>
      </c>
    </row>
    <row r="23" customFormat="false" ht="12.75" hidden="false" customHeight="false" outlineLevel="0" collapsed="false">
      <c r="B23" s="148" t="s">
        <v>31</v>
      </c>
      <c r="C23" s="54" t="n">
        <f aca="false">SUM(C17:C22)</f>
        <v>274</v>
      </c>
      <c r="D23" s="54" t="n">
        <f aca="false">SUM(D17:D22)</f>
        <v>42</v>
      </c>
      <c r="E23" s="54" t="n">
        <f aca="false">SUM(E17:E22)</f>
        <v>0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52</v>
      </c>
      <c r="I23" s="54" t="n">
        <f aca="false">SUM(I17:I22)</f>
        <v>0</v>
      </c>
      <c r="J23" s="54"/>
      <c r="K23" s="54" t="n">
        <f aca="false">SUM(K17:K22)</f>
        <v>4</v>
      </c>
      <c r="L23" s="54" t="n">
        <f aca="false">C23+D23+E23+F23+G23+H23+I23+K23</f>
        <v>372</v>
      </c>
    </row>
    <row r="24" customFormat="false" ht="12.75" hidden="false" customHeight="false" outlineLevel="0" collapsed="false">
      <c r="B24" s="148" t="s">
        <v>10</v>
      </c>
      <c r="C24" s="149" t="n">
        <f aca="false">C15+C23</f>
        <v>342</v>
      </c>
      <c r="D24" s="149" t="n">
        <f aca="false">D15+D23</f>
        <v>47</v>
      </c>
      <c r="E24" s="149" t="n">
        <f aca="false">E15+E23</f>
        <v>0</v>
      </c>
      <c r="F24" s="149" t="n">
        <f aca="false">F15+F23</f>
        <v>0</v>
      </c>
      <c r="G24" s="149" t="n">
        <f aca="false">G15+G23</f>
        <v>0</v>
      </c>
      <c r="H24" s="149" t="n">
        <f aca="false">H15+H23</f>
        <v>53</v>
      </c>
      <c r="I24" s="149" t="n">
        <f aca="false">I15+I23</f>
        <v>0</v>
      </c>
      <c r="J24" s="149" t="n">
        <f aca="false">J15+J23</f>
        <v>3</v>
      </c>
      <c r="K24" s="149" t="n">
        <f aca="false">K15+K23</f>
        <v>12</v>
      </c>
      <c r="L24" s="149" t="n">
        <f aca="false">L15+L23</f>
        <v>457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5" activeCellId="0" sqref="B5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62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183" t="n">
        <v>3</v>
      </c>
      <c r="D11" s="183" t="n">
        <v>0</v>
      </c>
      <c r="E11" s="183" t="n">
        <v>0</v>
      </c>
      <c r="F11" s="183" t="n">
        <v>0</v>
      </c>
      <c r="G11" s="183" t="n">
        <v>0</v>
      </c>
      <c r="H11" s="183" t="n">
        <v>0</v>
      </c>
      <c r="I11" s="183" t="n">
        <v>0</v>
      </c>
      <c r="J11" s="183" t="n">
        <v>0</v>
      </c>
      <c r="K11" s="183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183" t="n">
        <v>31</v>
      </c>
      <c r="D12" s="183" t="n">
        <v>1</v>
      </c>
      <c r="E12" s="183" t="n">
        <v>0</v>
      </c>
      <c r="F12" s="183" t="n">
        <v>0</v>
      </c>
      <c r="G12" s="183" t="n">
        <v>0</v>
      </c>
      <c r="H12" s="183" t="n">
        <v>0</v>
      </c>
      <c r="I12" s="183" t="n">
        <v>0</v>
      </c>
      <c r="J12" s="183" t="n">
        <v>0</v>
      </c>
      <c r="K12" s="183" t="n">
        <v>2</v>
      </c>
      <c r="L12" s="49" t="n">
        <f aca="false">C12+D12+E12+F12+G12+H12+I12+J12+K12</f>
        <v>34</v>
      </c>
    </row>
    <row r="13" customFormat="false" ht="12.75" hidden="false" customHeight="false" outlineLevel="0" collapsed="false">
      <c r="B13" s="45" t="s">
        <v>21</v>
      </c>
      <c r="C13" s="183" t="n">
        <v>12</v>
      </c>
      <c r="D13" s="183" t="n">
        <v>1</v>
      </c>
      <c r="E13" s="183" t="n">
        <v>0</v>
      </c>
      <c r="F13" s="183" t="n">
        <v>0</v>
      </c>
      <c r="G13" s="183" t="n">
        <v>0</v>
      </c>
      <c r="H13" s="183" t="n">
        <v>0</v>
      </c>
      <c r="I13" s="183" t="n">
        <v>0</v>
      </c>
      <c r="J13" s="183" t="n">
        <v>0</v>
      </c>
      <c r="K13" s="183" t="n">
        <v>1</v>
      </c>
      <c r="L13" s="49" t="n">
        <f aca="false">C13+D13+E13+F13+G13+H13+I13+J13+K13</f>
        <v>14</v>
      </c>
    </row>
    <row r="14" customFormat="false" ht="12.75" hidden="false" customHeight="false" outlineLevel="0" collapsed="false">
      <c r="B14" s="45" t="s">
        <v>22</v>
      </c>
      <c r="C14" s="183" t="n">
        <v>14</v>
      </c>
      <c r="D14" s="183" t="n">
        <v>1</v>
      </c>
      <c r="E14" s="183" t="n">
        <v>0</v>
      </c>
      <c r="F14" s="183" t="n">
        <v>0</v>
      </c>
      <c r="G14" s="183" t="n">
        <v>1</v>
      </c>
      <c r="H14" s="183" t="n">
        <v>0</v>
      </c>
      <c r="I14" s="183" t="n">
        <v>0</v>
      </c>
      <c r="J14" s="183" t="n">
        <v>1</v>
      </c>
      <c r="K14" s="183" t="n">
        <v>0</v>
      </c>
      <c r="L14" s="49" t="n">
        <f aca="false">C14+D14+E14+F14+G14+H14+I14+J14+K14</f>
        <v>17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60</v>
      </c>
      <c r="D15" s="49" t="n">
        <f aca="false">SUM(D11:D14)</f>
        <v>3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1</v>
      </c>
      <c r="H15" s="49" t="n">
        <f aca="false">SUM(H11:H14)</f>
        <v>0</v>
      </c>
      <c r="I15" s="49" t="n">
        <f aca="false">SUM(I11:I14)</f>
        <v>0</v>
      </c>
      <c r="J15" s="49" t="n">
        <f aca="false">SUM(J11:J14)</f>
        <v>1</v>
      </c>
      <c r="K15" s="49" t="n">
        <f aca="false">SUM(K11:K14)</f>
        <v>3</v>
      </c>
      <c r="L15" s="49" t="n">
        <f aca="false">C15+D15+E15+F15+G15+H15+I15+J15+K15</f>
        <v>68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183" t="n">
        <v>0</v>
      </c>
      <c r="D17" s="183" t="n">
        <v>0</v>
      </c>
      <c r="E17" s="183" t="n">
        <v>0</v>
      </c>
      <c r="F17" s="183" t="n">
        <v>0</v>
      </c>
      <c r="G17" s="183" t="n">
        <v>0</v>
      </c>
      <c r="H17" s="183" t="n">
        <v>0</v>
      </c>
      <c r="I17" s="183" t="n">
        <v>0</v>
      </c>
      <c r="J17" s="184"/>
      <c r="K17" s="183" t="n">
        <v>0</v>
      </c>
      <c r="L17" s="183" t="n">
        <v>0</v>
      </c>
    </row>
    <row r="18" customFormat="false" ht="12.75" hidden="false" customHeight="false" outlineLevel="0" collapsed="false">
      <c r="B18" s="45" t="s">
        <v>26</v>
      </c>
      <c r="C18" s="183" t="n">
        <v>74</v>
      </c>
      <c r="D18" s="183" t="n">
        <v>16</v>
      </c>
      <c r="E18" s="183" t="n">
        <v>0</v>
      </c>
      <c r="F18" s="183" t="n">
        <v>0</v>
      </c>
      <c r="G18" s="183" t="n">
        <v>0</v>
      </c>
      <c r="H18" s="183" t="n">
        <v>1</v>
      </c>
      <c r="I18" s="183" t="n">
        <v>0</v>
      </c>
      <c r="J18" s="184"/>
      <c r="K18" s="183" t="n">
        <v>3</v>
      </c>
      <c r="L18" s="183" t="n">
        <v>94</v>
      </c>
    </row>
    <row r="19" customFormat="false" ht="12.75" hidden="false" customHeight="false" outlineLevel="0" collapsed="false">
      <c r="B19" s="45" t="s">
        <v>27</v>
      </c>
      <c r="C19" s="183" t="n">
        <v>43</v>
      </c>
      <c r="D19" s="183" t="n">
        <v>6</v>
      </c>
      <c r="E19" s="183" t="n">
        <v>0</v>
      </c>
      <c r="F19" s="183" t="n">
        <v>0</v>
      </c>
      <c r="G19" s="183" t="n">
        <v>0</v>
      </c>
      <c r="H19" s="183" t="n">
        <v>1</v>
      </c>
      <c r="I19" s="183" t="n">
        <v>0</v>
      </c>
      <c r="J19" s="184"/>
      <c r="K19" s="183" t="n">
        <v>2</v>
      </c>
      <c r="L19" s="183" t="n">
        <v>52</v>
      </c>
    </row>
    <row r="20" customFormat="false" ht="12.75" hidden="false" customHeight="false" outlineLevel="0" collapsed="false">
      <c r="B20" s="45" t="s">
        <v>38</v>
      </c>
      <c r="C20" s="183" t="n">
        <v>50</v>
      </c>
      <c r="D20" s="183" t="n">
        <v>5</v>
      </c>
      <c r="E20" s="183" t="n">
        <v>0</v>
      </c>
      <c r="F20" s="183" t="n">
        <v>0</v>
      </c>
      <c r="G20" s="183" t="n">
        <v>0</v>
      </c>
      <c r="H20" s="183" t="n">
        <v>1</v>
      </c>
      <c r="I20" s="183" t="n">
        <v>0</v>
      </c>
      <c r="J20" s="184"/>
      <c r="K20" s="183" t="n">
        <v>3</v>
      </c>
      <c r="L20" s="183" t="n">
        <v>59</v>
      </c>
    </row>
    <row r="21" customFormat="false" ht="12.75" hidden="false" customHeight="false" outlineLevel="0" collapsed="false">
      <c r="B21" s="45" t="s">
        <v>29</v>
      </c>
      <c r="C21" s="183" t="n">
        <v>28</v>
      </c>
      <c r="D21" s="183" t="n">
        <v>8</v>
      </c>
      <c r="E21" s="183" t="n">
        <v>0</v>
      </c>
      <c r="F21" s="183" t="n">
        <v>0</v>
      </c>
      <c r="G21" s="183" t="n">
        <v>0</v>
      </c>
      <c r="H21" s="183" t="n">
        <v>1</v>
      </c>
      <c r="I21" s="183" t="n">
        <v>0</v>
      </c>
      <c r="J21" s="184"/>
      <c r="K21" s="183" t="n">
        <v>0</v>
      </c>
      <c r="L21" s="183" t="n">
        <v>37</v>
      </c>
    </row>
    <row r="22" customFormat="false" ht="12.75" hidden="false" customHeight="false" outlineLevel="0" collapsed="false">
      <c r="B22" s="45" t="s">
        <v>30</v>
      </c>
      <c r="C22" s="183" t="n">
        <v>4</v>
      </c>
      <c r="D22" s="183" t="n">
        <v>0</v>
      </c>
      <c r="E22" s="183" t="n">
        <v>0</v>
      </c>
      <c r="F22" s="183" t="n">
        <v>0</v>
      </c>
      <c r="G22" s="183" t="n">
        <v>0</v>
      </c>
      <c r="H22" s="183" t="n">
        <v>6</v>
      </c>
      <c r="I22" s="183" t="n">
        <v>0</v>
      </c>
      <c r="J22" s="184"/>
      <c r="K22" s="183" t="n">
        <v>0</v>
      </c>
      <c r="L22" s="183" t="n">
        <v>10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199</v>
      </c>
      <c r="D23" s="54" t="n">
        <f aca="false">SUM(D17:D22)</f>
        <v>35</v>
      </c>
      <c r="E23" s="54" t="n">
        <f aca="false">SUM(E17:E22)</f>
        <v>0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10</v>
      </c>
      <c r="I23" s="54" t="n">
        <f aca="false">SUM(I17:I22)</f>
        <v>0</v>
      </c>
      <c r="J23" s="54"/>
      <c r="K23" s="54" t="n">
        <f aca="false">SUM(K17:K22)</f>
        <v>8</v>
      </c>
      <c r="L23" s="54" t="n">
        <f aca="false">C23+D23+E23+F23+G23+H23+I23+K23</f>
        <v>252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259</v>
      </c>
      <c r="D24" s="55" t="n">
        <f aca="false">D15+D23</f>
        <v>38</v>
      </c>
      <c r="E24" s="55" t="n">
        <f aca="false">E15+E23</f>
        <v>0</v>
      </c>
      <c r="F24" s="55" t="n">
        <f aca="false">F15+F23</f>
        <v>0</v>
      </c>
      <c r="G24" s="55" t="n">
        <f aca="false">G15+G23</f>
        <v>1</v>
      </c>
      <c r="H24" s="55" t="n">
        <f aca="false">H15+H23</f>
        <v>10</v>
      </c>
      <c r="I24" s="55" t="n">
        <f aca="false">I15+I23</f>
        <v>0</v>
      </c>
      <c r="J24" s="55" t="n">
        <f aca="false">J15+J23</f>
        <v>1</v>
      </c>
      <c r="K24" s="55" t="n">
        <f aca="false">K15+K23</f>
        <v>11</v>
      </c>
      <c r="L24" s="55" t="n">
        <f aca="false">L15+L23</f>
        <v>320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185" t="s">
        <v>0</v>
      </c>
      <c r="C1" s="186"/>
      <c r="D1" s="186"/>
      <c r="E1" s="186"/>
      <c r="F1" s="186"/>
      <c r="G1" s="187"/>
      <c r="H1" s="187"/>
      <c r="I1" s="188"/>
      <c r="J1" s="189"/>
      <c r="K1" s="189"/>
      <c r="L1" s="189"/>
      <c r="M1" s="189"/>
      <c r="N1" s="189"/>
    </row>
    <row r="2" customFormat="false" ht="15" hidden="false" customHeight="false" outlineLevel="0" collapsed="false">
      <c r="B2" s="190" t="s">
        <v>40</v>
      </c>
      <c r="C2" s="191"/>
      <c r="D2" s="191"/>
      <c r="E2" s="192" t="s">
        <v>63</v>
      </c>
      <c r="F2" s="191"/>
      <c r="G2" s="191"/>
      <c r="H2" s="193"/>
      <c r="I2" s="194"/>
      <c r="J2" s="189"/>
      <c r="K2" s="189"/>
      <c r="L2" s="189"/>
      <c r="M2" s="189"/>
      <c r="N2" s="189"/>
    </row>
    <row r="3" customFormat="false" ht="15" hidden="false" customHeight="false" outlineLevel="0" collapsed="false">
      <c r="B3" s="190" t="s">
        <v>33</v>
      </c>
      <c r="C3" s="195" t="s">
        <v>42</v>
      </c>
      <c r="D3" s="195"/>
      <c r="E3" s="195"/>
      <c r="F3" s="196"/>
      <c r="G3" s="193"/>
      <c r="H3" s="193"/>
      <c r="I3" s="197"/>
      <c r="J3" s="198"/>
      <c r="K3" s="198"/>
      <c r="L3" s="198"/>
      <c r="M3" s="198"/>
      <c r="N3" s="198"/>
    </row>
    <row r="4" customFormat="false" ht="15" hidden="false" customHeight="false" outlineLevel="0" collapsed="false">
      <c r="B4" s="199" t="s">
        <v>35</v>
      </c>
      <c r="C4" s="200"/>
      <c r="D4" s="201" t="n">
        <v>44926</v>
      </c>
      <c r="E4" s="202"/>
      <c r="F4" s="202"/>
      <c r="G4" s="203"/>
      <c r="H4" s="203"/>
      <c r="I4" s="204"/>
      <c r="J4" s="198"/>
      <c r="K4" s="198"/>
      <c r="L4" s="198"/>
      <c r="M4" s="198"/>
      <c r="N4" s="198"/>
    </row>
    <row r="5" customFormat="false" ht="12.75" hidden="false" customHeight="false" outlineLevel="0" collapsed="false">
      <c r="B5" s="205" t="s">
        <v>4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customFormat="false" ht="15" hidden="false" customHeight="false" outlineLevel="0" collapsed="false">
      <c r="B6" s="206" t="s">
        <v>5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198"/>
      <c r="N6" s="198"/>
    </row>
    <row r="7" customFormat="false" ht="12.75" hidden="false" customHeight="true" outlineLevel="0" collapsed="false">
      <c r="B7" s="208" t="s">
        <v>6</v>
      </c>
      <c r="C7" s="208" t="s">
        <v>7</v>
      </c>
      <c r="D7" s="208"/>
      <c r="E7" s="208"/>
      <c r="F7" s="208"/>
      <c r="G7" s="208"/>
      <c r="H7" s="208"/>
      <c r="I7" s="208"/>
      <c r="J7" s="208" t="s">
        <v>8</v>
      </c>
      <c r="K7" s="208" t="s">
        <v>9</v>
      </c>
      <c r="L7" s="208" t="s">
        <v>10</v>
      </c>
      <c r="M7" s="198"/>
      <c r="N7" s="198"/>
    </row>
    <row r="8" customFormat="false" ht="12.75" hidden="false" customHeight="true" outlineLevel="0" collapsed="false">
      <c r="B8" s="208"/>
      <c r="C8" s="208" t="s">
        <v>11</v>
      </c>
      <c r="D8" s="208"/>
      <c r="E8" s="208"/>
      <c r="F8" s="208"/>
      <c r="G8" s="208" t="s">
        <v>12</v>
      </c>
      <c r="H8" s="208"/>
      <c r="I8" s="208"/>
      <c r="J8" s="208"/>
      <c r="K8" s="208"/>
      <c r="L8" s="208"/>
      <c r="M8" s="198"/>
      <c r="N8" s="198"/>
    </row>
    <row r="9" customFormat="false" ht="24.75" hidden="false" customHeight="true" outlineLevel="0" collapsed="false">
      <c r="B9" s="208"/>
      <c r="C9" s="208" t="s">
        <v>13</v>
      </c>
      <c r="D9" s="208" t="s">
        <v>14</v>
      </c>
      <c r="E9" s="208" t="s">
        <v>15</v>
      </c>
      <c r="F9" s="208" t="s">
        <v>16</v>
      </c>
      <c r="G9" s="208" t="s">
        <v>17</v>
      </c>
      <c r="H9" s="208" t="s">
        <v>15</v>
      </c>
      <c r="I9" s="208" t="s">
        <v>16</v>
      </c>
      <c r="J9" s="208"/>
      <c r="K9" s="208"/>
      <c r="L9" s="208"/>
      <c r="M9" s="198"/>
      <c r="N9" s="198"/>
    </row>
    <row r="10" customFormat="false" ht="42" hidden="false" customHeight="true" outlineLevel="0" collapsed="false">
      <c r="B10" s="209" t="s">
        <v>36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198"/>
      <c r="N10" s="198"/>
    </row>
    <row r="11" customFormat="false" ht="12.75" hidden="false" customHeight="true" outlineLevel="0" collapsed="false">
      <c r="B11" s="210" t="s">
        <v>19</v>
      </c>
      <c r="C11" s="124" t="n">
        <v>2</v>
      </c>
      <c r="D11" s="211" t="n">
        <v>0</v>
      </c>
      <c r="E11" s="211" t="n">
        <v>0</v>
      </c>
      <c r="F11" s="211" t="n">
        <v>0</v>
      </c>
      <c r="G11" s="211" t="n">
        <v>0</v>
      </c>
      <c r="H11" s="211" t="n">
        <v>0</v>
      </c>
      <c r="I11" s="211" t="n">
        <v>0</v>
      </c>
      <c r="J11" s="211" t="n">
        <v>0</v>
      </c>
      <c r="K11" s="211" t="n">
        <v>0</v>
      </c>
      <c r="L11" s="212" t="n">
        <f aca="false">C11+D11+E11+F11+G11+H11+I11+J11+K11</f>
        <v>2</v>
      </c>
      <c r="M11" s="198"/>
      <c r="N11" s="198"/>
    </row>
    <row r="12" customFormat="false" ht="15" hidden="false" customHeight="false" outlineLevel="0" collapsed="false">
      <c r="B12" s="210" t="s">
        <v>20</v>
      </c>
      <c r="C12" s="213" t="n">
        <v>27</v>
      </c>
      <c r="D12" s="214" t="n">
        <v>1</v>
      </c>
      <c r="E12" s="214" t="n">
        <v>0</v>
      </c>
      <c r="F12" s="214" t="n">
        <v>0</v>
      </c>
      <c r="G12" s="214" t="n">
        <v>0</v>
      </c>
      <c r="H12" s="214" t="n">
        <v>1</v>
      </c>
      <c r="I12" s="214" t="n">
        <v>0</v>
      </c>
      <c r="J12" s="214" t="n">
        <v>8</v>
      </c>
      <c r="K12" s="214" t="n">
        <v>0</v>
      </c>
      <c r="L12" s="212" t="n">
        <f aca="false">C12+D12+E12+F12+G12+H12+I12+J12+K12</f>
        <v>37</v>
      </c>
      <c r="M12" s="198"/>
      <c r="N12" s="198"/>
    </row>
    <row r="13" customFormat="false" ht="15" hidden="false" customHeight="false" outlineLevel="0" collapsed="false">
      <c r="B13" s="210" t="s">
        <v>21</v>
      </c>
      <c r="C13" s="213" t="n">
        <v>4</v>
      </c>
      <c r="D13" s="214" t="n">
        <v>1</v>
      </c>
      <c r="E13" s="214" t="n">
        <v>1</v>
      </c>
      <c r="F13" s="214" t="n">
        <v>0</v>
      </c>
      <c r="G13" s="214" t="n">
        <v>0</v>
      </c>
      <c r="H13" s="214" t="n">
        <v>1</v>
      </c>
      <c r="I13" s="214" t="n">
        <v>0</v>
      </c>
      <c r="J13" s="214" t="n">
        <v>3</v>
      </c>
      <c r="K13" s="214" t="n">
        <v>0</v>
      </c>
      <c r="L13" s="212" t="n">
        <f aca="false">C13+D13+E13+F13+G13+H13+I13+J13+K13</f>
        <v>10</v>
      </c>
      <c r="M13" s="198"/>
      <c r="N13" s="198"/>
    </row>
    <row r="14" customFormat="false" ht="15" hidden="false" customHeight="false" outlineLevel="0" collapsed="false">
      <c r="B14" s="210" t="s">
        <v>22</v>
      </c>
      <c r="C14" s="213" t="n">
        <v>8</v>
      </c>
      <c r="D14" s="214" t="n">
        <v>0</v>
      </c>
      <c r="E14" s="214" t="n">
        <v>0</v>
      </c>
      <c r="F14" s="214" t="n">
        <v>0</v>
      </c>
      <c r="G14" s="214" t="n">
        <v>0</v>
      </c>
      <c r="H14" s="214" t="n">
        <v>1</v>
      </c>
      <c r="I14" s="214" t="n">
        <v>0</v>
      </c>
      <c r="J14" s="214" t="n">
        <v>4</v>
      </c>
      <c r="K14" s="214" t="n">
        <v>0</v>
      </c>
      <c r="L14" s="212" t="n">
        <f aca="false">C14+D14+E14+F14+G14+H14+I14+J14+K14</f>
        <v>13</v>
      </c>
      <c r="M14" s="198"/>
      <c r="N14" s="198"/>
    </row>
    <row r="15" customFormat="false" ht="15" hidden="false" customHeight="false" outlineLevel="0" collapsed="false">
      <c r="B15" s="210" t="s">
        <v>23</v>
      </c>
      <c r="C15" s="212" t="n">
        <f aca="false">SUM(C11:C14)</f>
        <v>41</v>
      </c>
      <c r="D15" s="212" t="n">
        <f aca="false">SUM(D11:D14)</f>
        <v>2</v>
      </c>
      <c r="E15" s="212" t="n">
        <f aca="false">SUM(E11:E14)</f>
        <v>1</v>
      </c>
      <c r="F15" s="212" t="n">
        <f aca="false">SUM(F11:F14)</f>
        <v>0</v>
      </c>
      <c r="G15" s="212" t="n">
        <f aca="false">SUM(G11:G14)</f>
        <v>0</v>
      </c>
      <c r="H15" s="212" t="n">
        <f aca="false">SUM(H11:H14)</f>
        <v>3</v>
      </c>
      <c r="I15" s="212" t="n">
        <f aca="false">SUM(I11:I14)</f>
        <v>0</v>
      </c>
      <c r="J15" s="212" t="n">
        <f aca="false">SUM(J11:J14)</f>
        <v>15</v>
      </c>
      <c r="K15" s="212" t="n">
        <f aca="false">SUM(K11:K14)</f>
        <v>0</v>
      </c>
      <c r="L15" s="212" t="n">
        <f aca="false">C15+D15+E15+F15+G15+H15+I15+J15+K15</f>
        <v>62</v>
      </c>
      <c r="M15" s="198"/>
      <c r="N15" s="198"/>
    </row>
    <row r="16" customFormat="false" ht="15" hidden="false" customHeight="false" outlineLevel="0" collapsed="false">
      <c r="B16" s="215" t="s">
        <v>37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198"/>
      <c r="N16" s="198"/>
    </row>
    <row r="17" customFormat="false" ht="15" hidden="false" customHeight="false" outlineLevel="0" collapsed="false">
      <c r="B17" s="210" t="s">
        <v>25</v>
      </c>
      <c r="C17" s="124" t="n">
        <v>0</v>
      </c>
      <c r="D17" s="211" t="n">
        <v>0</v>
      </c>
      <c r="E17" s="211" t="n">
        <v>0</v>
      </c>
      <c r="F17" s="211" t="n">
        <v>0</v>
      </c>
      <c r="G17" s="211" t="n">
        <v>0</v>
      </c>
      <c r="H17" s="211" t="n">
        <v>0</v>
      </c>
      <c r="I17" s="211" t="n">
        <v>0</v>
      </c>
      <c r="J17" s="216"/>
      <c r="K17" s="211" t="n">
        <v>0</v>
      </c>
      <c r="L17" s="212" t="n">
        <f aca="false">C17+D17+E17+F17+G17+H17+I17+K17</f>
        <v>0</v>
      </c>
      <c r="M17" s="198"/>
      <c r="N17" s="198"/>
    </row>
    <row r="18" customFormat="false" ht="15" hidden="false" customHeight="false" outlineLevel="0" collapsed="false">
      <c r="B18" s="210" t="s">
        <v>26</v>
      </c>
      <c r="C18" s="213" t="n">
        <v>134</v>
      </c>
      <c r="D18" s="214" t="n">
        <v>9</v>
      </c>
      <c r="E18" s="214" t="n">
        <v>1</v>
      </c>
      <c r="F18" s="214" t="n">
        <v>0</v>
      </c>
      <c r="G18" s="214" t="n">
        <v>0</v>
      </c>
      <c r="H18" s="214" t="n">
        <v>8</v>
      </c>
      <c r="I18" s="214" t="n">
        <v>0</v>
      </c>
      <c r="J18" s="217"/>
      <c r="K18" s="214" t="n">
        <v>0</v>
      </c>
      <c r="L18" s="212" t="n">
        <f aca="false">C18+D18+E18+F18+G18+H18+I18+K18</f>
        <v>152</v>
      </c>
      <c r="M18" s="198"/>
      <c r="N18" s="198"/>
    </row>
    <row r="19" customFormat="false" ht="15" hidden="false" customHeight="false" outlineLevel="0" collapsed="false">
      <c r="B19" s="210" t="s">
        <v>27</v>
      </c>
      <c r="C19" s="213" t="n">
        <v>97</v>
      </c>
      <c r="D19" s="214" t="n">
        <v>6</v>
      </c>
      <c r="E19" s="214" t="n">
        <v>0</v>
      </c>
      <c r="F19" s="214" t="n">
        <v>0</v>
      </c>
      <c r="G19" s="214" t="n">
        <v>0</v>
      </c>
      <c r="H19" s="214" t="n">
        <v>9</v>
      </c>
      <c r="I19" s="214" t="n">
        <v>0</v>
      </c>
      <c r="J19" s="217"/>
      <c r="K19" s="214" t="n">
        <v>0</v>
      </c>
      <c r="L19" s="212" t="n">
        <f aca="false">C19+D19+E19+F19+G19+H19+I19+K19</f>
        <v>112</v>
      </c>
      <c r="M19" s="198"/>
      <c r="N19" s="198"/>
    </row>
    <row r="20" customFormat="false" ht="15" hidden="false" customHeight="false" outlineLevel="0" collapsed="false">
      <c r="B20" s="210" t="s">
        <v>38</v>
      </c>
      <c r="C20" s="213" t="n">
        <v>9</v>
      </c>
      <c r="D20" s="214" t="n">
        <v>2</v>
      </c>
      <c r="E20" s="214" t="n">
        <v>0</v>
      </c>
      <c r="F20" s="214" t="n">
        <v>0</v>
      </c>
      <c r="G20" s="214" t="n">
        <v>1</v>
      </c>
      <c r="H20" s="214" t="n">
        <v>9</v>
      </c>
      <c r="I20" s="214" t="n">
        <v>0</v>
      </c>
      <c r="J20" s="217"/>
      <c r="K20" s="214" t="n">
        <v>0</v>
      </c>
      <c r="L20" s="212" t="n">
        <f aca="false">C20+D20+E20+F20+G20+H20+I20+K20</f>
        <v>21</v>
      </c>
      <c r="M20" s="198"/>
      <c r="N20" s="198"/>
    </row>
    <row r="21" customFormat="false" ht="15" hidden="false" customHeight="false" outlineLevel="0" collapsed="false">
      <c r="B21" s="210" t="s">
        <v>29</v>
      </c>
      <c r="C21" s="213" t="n">
        <v>16</v>
      </c>
      <c r="D21" s="214" t="n">
        <v>2</v>
      </c>
      <c r="E21" s="214" t="n">
        <v>0</v>
      </c>
      <c r="F21" s="214" t="n">
        <v>0</v>
      </c>
      <c r="G21" s="214" t="n">
        <v>0</v>
      </c>
      <c r="H21" s="214" t="n">
        <v>8</v>
      </c>
      <c r="I21" s="214" t="n">
        <v>0</v>
      </c>
      <c r="J21" s="217"/>
      <c r="K21" s="214" t="n">
        <v>0</v>
      </c>
      <c r="L21" s="212" t="n">
        <f aca="false">C21+D21+E21+F21+G21+H21+I21+K21</f>
        <v>26</v>
      </c>
      <c r="M21" s="198"/>
      <c r="N21" s="198"/>
    </row>
    <row r="22" customFormat="false" ht="15" hidden="false" customHeight="false" outlineLevel="0" collapsed="false">
      <c r="B22" s="210" t="s">
        <v>30</v>
      </c>
      <c r="C22" s="218" t="n">
        <v>0</v>
      </c>
      <c r="D22" s="219" t="n">
        <v>0</v>
      </c>
      <c r="E22" s="219" t="n">
        <v>0</v>
      </c>
      <c r="F22" s="219" t="n">
        <v>0</v>
      </c>
      <c r="G22" s="219" t="n">
        <v>0</v>
      </c>
      <c r="H22" s="219" t="n">
        <v>0</v>
      </c>
      <c r="I22" s="219" t="n">
        <v>0</v>
      </c>
      <c r="J22" s="217"/>
      <c r="K22" s="219" t="n">
        <v>0</v>
      </c>
      <c r="L22" s="212" t="n">
        <f aca="false">C22+D22+E22+F22+G22+H22+I22+K22</f>
        <v>0</v>
      </c>
      <c r="M22" s="198"/>
      <c r="N22" s="198"/>
    </row>
    <row r="23" customFormat="false" ht="15" hidden="false" customHeight="false" outlineLevel="0" collapsed="false">
      <c r="B23" s="220" t="s">
        <v>31</v>
      </c>
      <c r="C23" s="221" t="n">
        <f aca="false">SUM(C17:C22)</f>
        <v>256</v>
      </c>
      <c r="D23" s="221" t="n">
        <f aca="false">SUM(D17:D22)</f>
        <v>19</v>
      </c>
      <c r="E23" s="221" t="n">
        <f aca="false">SUM(E17:E22)</f>
        <v>1</v>
      </c>
      <c r="F23" s="221" t="n">
        <f aca="false">SUM(F17:F22)</f>
        <v>0</v>
      </c>
      <c r="G23" s="221" t="n">
        <f aca="false">SUM(G17:G22)</f>
        <v>1</v>
      </c>
      <c r="H23" s="221" t="n">
        <f aca="false">SUM(H17:H22)</f>
        <v>34</v>
      </c>
      <c r="I23" s="221" t="n">
        <f aca="false">SUM(I17:I22)</f>
        <v>0</v>
      </c>
      <c r="J23" s="221"/>
      <c r="K23" s="221" t="n">
        <f aca="false">SUM(K17:K22)</f>
        <v>0</v>
      </c>
      <c r="L23" s="221" t="n">
        <f aca="false">C23+D23+E23+F23+G23+H23+I23+K23</f>
        <v>311</v>
      </c>
      <c r="M23" s="198"/>
      <c r="N23" s="198"/>
    </row>
    <row r="24" customFormat="false" ht="15" hidden="false" customHeight="false" outlineLevel="0" collapsed="false">
      <c r="B24" s="220" t="s">
        <v>10</v>
      </c>
      <c r="C24" s="222" t="n">
        <f aca="false">C15+C23</f>
        <v>297</v>
      </c>
      <c r="D24" s="222" t="n">
        <f aca="false">D15+D23</f>
        <v>21</v>
      </c>
      <c r="E24" s="222" t="n">
        <f aca="false">E15+E23</f>
        <v>2</v>
      </c>
      <c r="F24" s="222" t="n">
        <f aca="false">F15+F23</f>
        <v>0</v>
      </c>
      <c r="G24" s="222" t="n">
        <f aca="false">G15+G23</f>
        <v>1</v>
      </c>
      <c r="H24" s="222" t="n">
        <f aca="false">H15+H23</f>
        <v>37</v>
      </c>
      <c r="I24" s="222" t="n">
        <f aca="false">I15+I23</f>
        <v>0</v>
      </c>
      <c r="J24" s="222" t="n">
        <f aca="false">J15+J23</f>
        <v>15</v>
      </c>
      <c r="K24" s="222" t="n">
        <f aca="false">K15+K23</f>
        <v>0</v>
      </c>
      <c r="L24" s="222" t="n">
        <f aca="false">L15+L23</f>
        <v>373</v>
      </c>
      <c r="M24" s="198"/>
      <c r="N24" s="198"/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false" sqref="B11:L15 B16:B22 C17:L22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127" t="s">
        <v>0</v>
      </c>
      <c r="C1" s="128"/>
      <c r="D1" s="128"/>
      <c r="E1" s="128"/>
      <c r="F1" s="128"/>
      <c r="G1" s="129"/>
      <c r="H1" s="129"/>
      <c r="I1" s="130"/>
      <c r="J1" s="26"/>
      <c r="K1" s="26"/>
      <c r="L1" s="26"/>
      <c r="M1" s="26"/>
      <c r="N1" s="26"/>
    </row>
    <row r="2" customFormat="false" ht="15" hidden="false" customHeight="false" outlineLevel="0" collapsed="false">
      <c r="B2" s="131" t="s">
        <v>40</v>
      </c>
      <c r="C2" s="132"/>
      <c r="D2" s="132"/>
      <c r="E2" s="56" t="s">
        <v>64</v>
      </c>
      <c r="F2" s="132"/>
      <c r="G2" s="132"/>
      <c r="H2" s="133"/>
      <c r="I2" s="134"/>
      <c r="J2" s="26"/>
      <c r="K2" s="26"/>
      <c r="L2" s="26"/>
      <c r="M2" s="26"/>
      <c r="N2" s="26"/>
    </row>
    <row r="3" customFormat="false" ht="12.75" hidden="false" customHeight="false" outlineLevel="0" collapsed="false">
      <c r="B3" s="131" t="s">
        <v>33</v>
      </c>
      <c r="C3" s="223" t="s">
        <v>42</v>
      </c>
      <c r="D3" s="135"/>
      <c r="E3" s="135"/>
      <c r="F3" s="135"/>
      <c r="G3" s="133"/>
      <c r="H3" s="133"/>
      <c r="I3" s="136"/>
    </row>
    <row r="4" customFormat="false" ht="12.75" hidden="false" customHeight="false" outlineLevel="0" collapsed="false">
      <c r="B4" s="137" t="s">
        <v>35</v>
      </c>
      <c r="C4" s="138"/>
      <c r="D4" s="36" t="n">
        <v>44926</v>
      </c>
      <c r="E4" s="139"/>
      <c r="F4" s="139"/>
      <c r="G4" s="140"/>
      <c r="H4" s="140"/>
      <c r="I4" s="141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142" t="s">
        <v>6</v>
      </c>
      <c r="C7" s="142" t="s">
        <v>7</v>
      </c>
      <c r="D7" s="142"/>
      <c r="E7" s="142"/>
      <c r="F7" s="142"/>
      <c r="G7" s="142"/>
      <c r="H7" s="142"/>
      <c r="I7" s="142"/>
      <c r="J7" s="142" t="s">
        <v>8</v>
      </c>
      <c r="K7" s="142" t="s">
        <v>9</v>
      </c>
      <c r="L7" s="142" t="s">
        <v>10</v>
      </c>
    </row>
    <row r="8" customFormat="false" ht="12.75" hidden="false" customHeight="true" outlineLevel="0" collapsed="false">
      <c r="B8" s="142"/>
      <c r="C8" s="142" t="s">
        <v>11</v>
      </c>
      <c r="D8" s="142"/>
      <c r="E8" s="142"/>
      <c r="F8" s="142"/>
      <c r="G8" s="142" t="s">
        <v>12</v>
      </c>
      <c r="H8" s="142"/>
      <c r="I8" s="142"/>
      <c r="J8" s="142"/>
      <c r="K8" s="142"/>
      <c r="L8" s="142"/>
    </row>
    <row r="9" customFormat="false" ht="24.75" hidden="false" customHeight="true" outlineLevel="0" collapsed="false">
      <c r="B9" s="142"/>
      <c r="C9" s="142" t="s">
        <v>13</v>
      </c>
      <c r="D9" s="142" t="s">
        <v>14</v>
      </c>
      <c r="E9" s="142" t="s">
        <v>15</v>
      </c>
      <c r="F9" s="142" t="s">
        <v>16</v>
      </c>
      <c r="G9" s="142" t="s">
        <v>17</v>
      </c>
      <c r="H9" s="142" t="s">
        <v>15</v>
      </c>
      <c r="I9" s="142" t="s">
        <v>16</v>
      </c>
      <c r="J9" s="142"/>
      <c r="K9" s="142"/>
      <c r="L9" s="142"/>
    </row>
    <row r="10" customFormat="false" ht="42" hidden="false" customHeight="true" outlineLevel="0" collapsed="false">
      <c r="B10" s="143" t="s">
        <v>36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customFormat="false" ht="12.75" hidden="false" customHeight="true" outlineLevel="0" collapsed="false">
      <c r="B11" s="144" t="s">
        <v>19</v>
      </c>
      <c r="C11" s="57" t="n">
        <v>2</v>
      </c>
      <c r="D11" s="57" t="n">
        <v>1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144" t="s">
        <v>20</v>
      </c>
      <c r="C12" s="57" t="n">
        <v>23</v>
      </c>
      <c r="D12" s="57" t="n">
        <v>3</v>
      </c>
      <c r="E12" s="57" t="n">
        <v>0</v>
      </c>
      <c r="F12" s="57" t="n">
        <v>0</v>
      </c>
      <c r="G12" s="57" t="n">
        <v>0</v>
      </c>
      <c r="H12" s="57" t="n">
        <v>0</v>
      </c>
      <c r="I12" s="57" t="n">
        <v>0</v>
      </c>
      <c r="J12" s="57" t="n">
        <v>2</v>
      </c>
      <c r="K12" s="57" t="n">
        <v>0</v>
      </c>
      <c r="L12" s="49" t="n">
        <f aca="false">C12+D12+E12+F12+G12+H12+I12+J12+K12</f>
        <v>28</v>
      </c>
    </row>
    <row r="13" customFormat="false" ht="12.75" hidden="false" customHeight="false" outlineLevel="0" collapsed="false">
      <c r="B13" s="144" t="s">
        <v>21</v>
      </c>
      <c r="C13" s="57" t="n">
        <v>4</v>
      </c>
      <c r="D13" s="57" t="n">
        <v>2</v>
      </c>
      <c r="E13" s="57" t="n">
        <v>0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1</v>
      </c>
      <c r="K13" s="57" t="n">
        <v>0</v>
      </c>
      <c r="L13" s="49" t="n">
        <f aca="false">C13+D13+E13+F13+G13+H13+I13+J13+K13</f>
        <v>7</v>
      </c>
    </row>
    <row r="14" customFormat="false" ht="12.75" hidden="false" customHeight="false" outlineLevel="0" collapsed="false">
      <c r="B14" s="144" t="s">
        <v>22</v>
      </c>
      <c r="C14" s="57" t="n">
        <v>0</v>
      </c>
      <c r="D14" s="57" t="n">
        <v>0</v>
      </c>
      <c r="E14" s="57" t="n">
        <v>0</v>
      </c>
      <c r="F14" s="57" t="n">
        <v>0</v>
      </c>
      <c r="G14" s="57" t="n">
        <v>0</v>
      </c>
      <c r="H14" s="57" t="n">
        <v>0</v>
      </c>
      <c r="I14" s="57" t="n">
        <v>0</v>
      </c>
      <c r="J14" s="57" t="n">
        <v>1</v>
      </c>
      <c r="K14" s="57" t="n">
        <v>0</v>
      </c>
      <c r="L14" s="49" t="n">
        <f aca="false">C14+D14+E14+F14+G14+H14+I14+J14+K14</f>
        <v>1</v>
      </c>
    </row>
    <row r="15" customFormat="false" ht="12.75" hidden="false" customHeight="false" outlineLevel="0" collapsed="false">
      <c r="B15" s="144" t="s">
        <v>23</v>
      </c>
      <c r="C15" s="49" t="n">
        <f aca="false">SUM(C11:C14)</f>
        <v>29</v>
      </c>
      <c r="D15" s="49" t="n">
        <f aca="false">SUM(D11:D14)</f>
        <v>6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0</v>
      </c>
      <c r="I15" s="49" t="n">
        <f aca="false">SUM(I11:I14)</f>
        <v>0</v>
      </c>
      <c r="J15" s="49" t="n">
        <f aca="false">SUM(J11:J14)</f>
        <v>4</v>
      </c>
      <c r="K15" s="49" t="n">
        <f aca="false">SUM(K11:K14)</f>
        <v>0</v>
      </c>
      <c r="L15" s="49" t="n">
        <f aca="false">C15+D15+E15+F15+G15+H15+I15+J15+K15</f>
        <v>39</v>
      </c>
    </row>
    <row r="16" customFormat="false" ht="12.75" hidden="false" customHeight="false" outlineLevel="0" collapsed="false">
      <c r="B16" s="146" t="s">
        <v>37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customFormat="false" ht="12.75" hidden="false" customHeight="false" outlineLevel="0" collapsed="false">
      <c r="B17" s="144" t="s">
        <v>25</v>
      </c>
      <c r="C17" s="57"/>
      <c r="D17" s="57"/>
      <c r="E17" s="57"/>
      <c r="F17" s="57"/>
      <c r="G17" s="57"/>
      <c r="H17" s="57"/>
      <c r="I17" s="57"/>
      <c r="J17" s="147"/>
      <c r="K17" s="57"/>
      <c r="L17" s="49" t="n">
        <f aca="false">C17+D17+E17+F17+G17+H17+I17+K17</f>
        <v>0</v>
      </c>
    </row>
    <row r="18" customFormat="false" ht="12.75" hidden="false" customHeight="false" outlineLevel="0" collapsed="false">
      <c r="B18" s="144" t="s">
        <v>26</v>
      </c>
      <c r="C18" s="57" t="n">
        <v>12</v>
      </c>
      <c r="D18" s="57" t="n">
        <v>0</v>
      </c>
      <c r="E18" s="57" t="n">
        <v>0</v>
      </c>
      <c r="F18" s="57" t="n">
        <v>0</v>
      </c>
      <c r="G18" s="59" t="n">
        <v>0</v>
      </c>
      <c r="H18" s="57" t="n">
        <v>0</v>
      </c>
      <c r="I18" s="59" t="n">
        <v>0</v>
      </c>
      <c r="J18" s="147"/>
      <c r="K18" s="57" t="n">
        <v>0</v>
      </c>
      <c r="L18" s="49" t="n">
        <f aca="false">C18+D18+E18+F18+G18+H18+I18+K18</f>
        <v>12</v>
      </c>
    </row>
    <row r="19" customFormat="false" ht="12.75" hidden="false" customHeight="false" outlineLevel="0" collapsed="false">
      <c r="B19" s="144" t="s">
        <v>27</v>
      </c>
      <c r="C19" s="57" t="n">
        <v>91</v>
      </c>
      <c r="D19" s="57" t="n">
        <v>4</v>
      </c>
      <c r="E19" s="59" t="n">
        <v>0</v>
      </c>
      <c r="F19" s="59" t="n">
        <v>0</v>
      </c>
      <c r="G19" s="59" t="n">
        <v>0</v>
      </c>
      <c r="H19" s="57" t="n">
        <v>7</v>
      </c>
      <c r="I19" s="59" t="n">
        <v>0</v>
      </c>
      <c r="J19" s="147"/>
      <c r="K19" s="57" t="n">
        <v>1</v>
      </c>
      <c r="L19" s="49" t="n">
        <f aca="false">C19+D19+E19+F19+G19+H19+I19+K19</f>
        <v>103</v>
      </c>
    </row>
    <row r="20" customFormat="false" ht="12.75" hidden="false" customHeight="false" outlineLevel="0" collapsed="false">
      <c r="B20" s="144" t="s">
        <v>38</v>
      </c>
      <c r="C20" s="57" t="n">
        <v>25</v>
      </c>
      <c r="D20" s="57" t="n">
        <v>2</v>
      </c>
      <c r="E20" s="57" t="n">
        <v>0</v>
      </c>
      <c r="F20" s="59" t="n">
        <v>0</v>
      </c>
      <c r="G20" s="59" t="n">
        <v>0</v>
      </c>
      <c r="H20" s="57" t="n">
        <v>7</v>
      </c>
      <c r="I20" s="59" t="n">
        <v>0</v>
      </c>
      <c r="J20" s="147"/>
      <c r="K20" s="57" t="n">
        <v>0</v>
      </c>
      <c r="L20" s="49" t="n">
        <f aca="false">C20+D20+E20+F20+G20+H20+I20+K20</f>
        <v>34</v>
      </c>
    </row>
    <row r="21" customFormat="false" ht="12.75" hidden="false" customHeight="false" outlineLevel="0" collapsed="false">
      <c r="B21" s="144" t="s">
        <v>29</v>
      </c>
      <c r="C21" s="57" t="n">
        <v>34</v>
      </c>
      <c r="D21" s="57" t="n">
        <v>1</v>
      </c>
      <c r="E21" s="57" t="n">
        <v>0</v>
      </c>
      <c r="F21" s="59" t="n">
        <v>0</v>
      </c>
      <c r="G21" s="59" t="n">
        <v>0</v>
      </c>
      <c r="H21" s="57" t="n">
        <v>12</v>
      </c>
      <c r="I21" s="59" t="n">
        <v>0</v>
      </c>
      <c r="J21" s="147"/>
      <c r="K21" s="57" t="n">
        <v>1</v>
      </c>
      <c r="L21" s="49" t="n">
        <f aca="false">C21+D21+E21+F21+G21+H21+I21+K21</f>
        <v>48</v>
      </c>
    </row>
    <row r="22" customFormat="false" ht="12.75" hidden="false" customHeight="false" outlineLevel="0" collapsed="false">
      <c r="B22" s="144" t="s">
        <v>30</v>
      </c>
      <c r="C22" s="60" t="n">
        <v>25</v>
      </c>
      <c r="D22" s="60" t="n">
        <v>4</v>
      </c>
      <c r="E22" s="60" t="n">
        <v>0</v>
      </c>
      <c r="F22" s="60" t="n">
        <v>0</v>
      </c>
      <c r="G22" s="60" t="n">
        <v>1</v>
      </c>
      <c r="H22" s="60" t="n">
        <v>24</v>
      </c>
      <c r="I22" s="60" t="n">
        <v>0</v>
      </c>
      <c r="J22" s="147"/>
      <c r="K22" s="60" t="n">
        <v>0</v>
      </c>
      <c r="L22" s="49" t="n">
        <f aca="false">C22+D22+E22+F22+G22+H22+I22+K22</f>
        <v>54</v>
      </c>
    </row>
    <row r="23" customFormat="false" ht="12.75" hidden="false" customHeight="false" outlineLevel="0" collapsed="false">
      <c r="B23" s="148" t="s">
        <v>31</v>
      </c>
      <c r="C23" s="54" t="n">
        <f aca="false">SUM(C17:C22)</f>
        <v>187</v>
      </c>
      <c r="D23" s="54" t="n">
        <f aca="false">SUM(D17:D22)</f>
        <v>11</v>
      </c>
      <c r="E23" s="54" t="n">
        <f aca="false">SUM(E17:E22)</f>
        <v>0</v>
      </c>
      <c r="F23" s="54" t="n">
        <f aca="false">SUM(F17:F22)</f>
        <v>0</v>
      </c>
      <c r="G23" s="54" t="n">
        <f aca="false">SUM(G17:G22)</f>
        <v>1</v>
      </c>
      <c r="H23" s="54" t="n">
        <f aca="false">SUM(H17:H22)</f>
        <v>50</v>
      </c>
      <c r="I23" s="54" t="n">
        <f aca="false">SUM(I17:I22)</f>
        <v>0</v>
      </c>
      <c r="J23" s="54"/>
      <c r="K23" s="54" t="n">
        <f aca="false">SUM(K17:K22)</f>
        <v>2</v>
      </c>
      <c r="L23" s="54" t="n">
        <f aca="false">C23+D23+E23+F23+G23+H23+I23+K23</f>
        <v>251</v>
      </c>
    </row>
    <row r="24" customFormat="false" ht="12.75" hidden="false" customHeight="false" outlineLevel="0" collapsed="false">
      <c r="B24" s="148" t="s">
        <v>10</v>
      </c>
      <c r="C24" s="149" t="n">
        <f aca="false">C15+C23</f>
        <v>216</v>
      </c>
      <c r="D24" s="149" t="n">
        <f aca="false">D15+D23</f>
        <v>17</v>
      </c>
      <c r="E24" s="149" t="n">
        <f aca="false">E15+E23</f>
        <v>0</v>
      </c>
      <c r="F24" s="149" t="n">
        <f aca="false">F15+F23</f>
        <v>0</v>
      </c>
      <c r="G24" s="149" t="n">
        <f aca="false">G15+G23</f>
        <v>1</v>
      </c>
      <c r="H24" s="149" t="n">
        <f aca="false">H15+H23</f>
        <v>50</v>
      </c>
      <c r="I24" s="149" t="n">
        <f aca="false">I15+I23</f>
        <v>0</v>
      </c>
      <c r="J24" s="149" t="n">
        <f aca="false">J15+J23</f>
        <v>4</v>
      </c>
      <c r="K24" s="149" t="n">
        <f aca="false">K15+K23</f>
        <v>2</v>
      </c>
      <c r="L24" s="149" t="n">
        <f aca="false">L15+L23</f>
        <v>290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0"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4" t="s">
        <v>0</v>
      </c>
      <c r="C1" s="225"/>
      <c r="D1" s="225"/>
      <c r="E1" s="225"/>
      <c r="F1" s="225"/>
      <c r="G1" s="226"/>
      <c r="H1" s="226"/>
      <c r="I1" s="227"/>
      <c r="J1" s="228"/>
      <c r="K1" s="228"/>
      <c r="L1" s="228"/>
      <c r="M1" s="228"/>
      <c r="N1" s="228"/>
    </row>
    <row r="2" customFormat="false" ht="15" hidden="false" customHeight="false" outlineLevel="0" collapsed="false">
      <c r="B2" s="229" t="s">
        <v>40</v>
      </c>
      <c r="C2" s="230"/>
      <c r="D2" s="230"/>
      <c r="E2" s="231" t="s">
        <v>65</v>
      </c>
      <c r="F2" s="230"/>
      <c r="G2" s="230"/>
      <c r="H2" s="232"/>
      <c r="I2" s="233"/>
      <c r="J2" s="228"/>
      <c r="K2" s="228"/>
      <c r="L2" s="228"/>
      <c r="M2" s="228"/>
      <c r="N2" s="228"/>
    </row>
    <row r="3" customFormat="false" ht="15" hidden="false" customHeight="false" outlineLevel="0" collapsed="false">
      <c r="B3" s="229" t="s">
        <v>33</v>
      </c>
      <c r="C3" s="234" t="s">
        <v>42</v>
      </c>
      <c r="D3" s="234"/>
      <c r="E3" s="234"/>
      <c r="F3" s="235"/>
      <c r="G3" s="232"/>
      <c r="H3" s="232"/>
      <c r="I3" s="236"/>
      <c r="J3" s="237"/>
      <c r="K3" s="237"/>
      <c r="L3" s="237"/>
      <c r="M3" s="237"/>
      <c r="N3" s="237"/>
    </row>
    <row r="4" customFormat="false" ht="15" hidden="false" customHeight="false" outlineLevel="0" collapsed="false">
      <c r="B4" s="238" t="s">
        <v>35</v>
      </c>
      <c r="C4" s="239"/>
      <c r="D4" s="240" t="n">
        <v>44926</v>
      </c>
      <c r="E4" s="241"/>
      <c r="F4" s="241"/>
      <c r="G4" s="242"/>
      <c r="H4" s="242"/>
      <c r="I4" s="243"/>
      <c r="J4" s="237"/>
      <c r="K4" s="237"/>
      <c r="L4" s="237"/>
      <c r="M4" s="237"/>
      <c r="N4" s="237"/>
    </row>
    <row r="5" customFormat="false" ht="15" hidden="false" customHeight="false" outlineLevel="0" collapsed="false">
      <c r="B5" s="244" t="s">
        <v>4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customFormat="false" ht="15" hidden="false" customHeight="false" outlineLevel="0" collapsed="false">
      <c r="B6" s="245" t="s">
        <v>5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37"/>
      <c r="N6" s="237"/>
    </row>
    <row r="7" customFormat="false" ht="12.75" hidden="false" customHeight="true" outlineLevel="0" collapsed="false">
      <c r="B7" s="247" t="s">
        <v>6</v>
      </c>
      <c r="C7" s="247" t="s">
        <v>7</v>
      </c>
      <c r="D7" s="247"/>
      <c r="E7" s="247"/>
      <c r="F7" s="247"/>
      <c r="G7" s="247"/>
      <c r="H7" s="247"/>
      <c r="I7" s="247"/>
      <c r="J7" s="247" t="s">
        <v>8</v>
      </c>
      <c r="K7" s="247" t="s">
        <v>9</v>
      </c>
      <c r="L7" s="247" t="s">
        <v>10</v>
      </c>
      <c r="M7" s="237"/>
      <c r="N7" s="237"/>
    </row>
    <row r="8" customFormat="false" ht="12.75" hidden="false" customHeight="true" outlineLevel="0" collapsed="false">
      <c r="B8" s="247"/>
      <c r="C8" s="247" t="s">
        <v>11</v>
      </c>
      <c r="D8" s="247"/>
      <c r="E8" s="247"/>
      <c r="F8" s="247"/>
      <c r="G8" s="247" t="s">
        <v>12</v>
      </c>
      <c r="H8" s="247"/>
      <c r="I8" s="247"/>
      <c r="J8" s="247"/>
      <c r="K8" s="247"/>
      <c r="L8" s="247"/>
      <c r="M8" s="237"/>
      <c r="N8" s="237"/>
    </row>
    <row r="9" customFormat="false" ht="24.75" hidden="false" customHeight="true" outlineLevel="0" collapsed="false">
      <c r="B9" s="247"/>
      <c r="C9" s="247" t="s">
        <v>13</v>
      </c>
      <c r="D9" s="247" t="s">
        <v>14</v>
      </c>
      <c r="E9" s="247" t="s">
        <v>15</v>
      </c>
      <c r="F9" s="247" t="s">
        <v>16</v>
      </c>
      <c r="G9" s="247" t="s">
        <v>17</v>
      </c>
      <c r="H9" s="247" t="s">
        <v>15</v>
      </c>
      <c r="I9" s="247" t="s">
        <v>16</v>
      </c>
      <c r="J9" s="247"/>
      <c r="K9" s="247"/>
      <c r="L9" s="247"/>
      <c r="M9" s="237"/>
      <c r="N9" s="237"/>
    </row>
    <row r="10" customFormat="false" ht="42" hidden="false" customHeight="true" outlineLevel="0" collapsed="false">
      <c r="B10" s="248" t="s">
        <v>36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37"/>
      <c r="N10" s="237"/>
    </row>
    <row r="11" customFormat="false" ht="12.75" hidden="false" customHeight="true" outlineLevel="0" collapsed="false">
      <c r="B11" s="249" t="s">
        <v>19</v>
      </c>
      <c r="C11" s="250" t="n">
        <v>3</v>
      </c>
      <c r="D11" s="250" t="n">
        <v>0</v>
      </c>
      <c r="E11" s="250" t="n">
        <v>0</v>
      </c>
      <c r="F11" s="250" t="n">
        <v>0</v>
      </c>
      <c r="G11" s="250" t="n">
        <v>0</v>
      </c>
      <c r="H11" s="250" t="n">
        <v>0</v>
      </c>
      <c r="I11" s="250" t="n">
        <v>0</v>
      </c>
      <c r="J11" s="250" t="n">
        <v>0</v>
      </c>
      <c r="K11" s="250" t="n">
        <v>0</v>
      </c>
      <c r="L11" s="251" t="n">
        <v>3</v>
      </c>
      <c r="M11" s="237"/>
      <c r="N11" s="237"/>
    </row>
    <row r="12" customFormat="false" ht="15" hidden="false" customHeight="false" outlineLevel="0" collapsed="false">
      <c r="B12" s="249" t="s">
        <v>20</v>
      </c>
      <c r="C12" s="250" t="n">
        <v>59</v>
      </c>
      <c r="D12" s="250" t="n">
        <v>1</v>
      </c>
      <c r="E12" s="250" t="n">
        <v>0</v>
      </c>
      <c r="F12" s="250" t="n">
        <v>0</v>
      </c>
      <c r="G12" s="250" t="n">
        <v>0</v>
      </c>
      <c r="H12" s="250" t="n">
        <v>0</v>
      </c>
      <c r="I12" s="250" t="n">
        <v>0</v>
      </c>
      <c r="J12" s="250" t="n">
        <v>0</v>
      </c>
      <c r="K12" s="250" t="n">
        <v>0</v>
      </c>
      <c r="L12" s="251" t="n">
        <v>60</v>
      </c>
      <c r="M12" s="237"/>
      <c r="N12" s="237"/>
    </row>
    <row r="13" customFormat="false" ht="15" hidden="false" customHeight="false" outlineLevel="0" collapsed="false">
      <c r="B13" s="249" t="s">
        <v>21</v>
      </c>
      <c r="C13" s="250" t="n">
        <v>22</v>
      </c>
      <c r="D13" s="250" t="n">
        <v>0</v>
      </c>
      <c r="E13" s="250" t="n">
        <v>0</v>
      </c>
      <c r="F13" s="250" t="n">
        <v>0</v>
      </c>
      <c r="G13" s="250" t="n">
        <v>0</v>
      </c>
      <c r="H13" s="250" t="n">
        <v>0</v>
      </c>
      <c r="I13" s="250" t="n">
        <v>0</v>
      </c>
      <c r="J13" s="250" t="n">
        <v>0</v>
      </c>
      <c r="K13" s="250" t="n">
        <v>0</v>
      </c>
      <c r="L13" s="251" t="n">
        <v>22</v>
      </c>
      <c r="M13" s="237"/>
      <c r="N13" s="237"/>
    </row>
    <row r="14" customFormat="false" ht="15" hidden="false" customHeight="false" outlineLevel="0" collapsed="false">
      <c r="B14" s="249" t="s">
        <v>22</v>
      </c>
      <c r="C14" s="250" t="n">
        <v>47</v>
      </c>
      <c r="D14" s="250" t="n">
        <v>1</v>
      </c>
      <c r="E14" s="250" t="n">
        <v>0</v>
      </c>
      <c r="F14" s="250" t="n">
        <v>0</v>
      </c>
      <c r="G14" s="250" t="n">
        <v>0</v>
      </c>
      <c r="H14" s="250" t="n">
        <v>4</v>
      </c>
      <c r="I14" s="250" t="n">
        <v>0</v>
      </c>
      <c r="J14" s="250" t="n">
        <v>0</v>
      </c>
      <c r="K14" s="250" t="n">
        <v>1</v>
      </c>
      <c r="L14" s="251" t="n">
        <v>53</v>
      </c>
      <c r="M14" s="237"/>
      <c r="N14" s="237"/>
    </row>
    <row r="15" customFormat="false" ht="15" hidden="false" customHeight="false" outlineLevel="0" collapsed="false">
      <c r="B15" s="249" t="s">
        <v>23</v>
      </c>
      <c r="C15" s="251" t="n">
        <v>131</v>
      </c>
      <c r="D15" s="251" t="n">
        <v>2</v>
      </c>
      <c r="E15" s="251" t="n">
        <v>0</v>
      </c>
      <c r="F15" s="251" t="n">
        <v>0</v>
      </c>
      <c r="G15" s="251" t="n">
        <v>0</v>
      </c>
      <c r="H15" s="251" t="n">
        <v>4</v>
      </c>
      <c r="I15" s="251" t="n">
        <v>0</v>
      </c>
      <c r="J15" s="251" t="n">
        <v>0</v>
      </c>
      <c r="K15" s="251" t="n">
        <v>1</v>
      </c>
      <c r="L15" s="251" t="n">
        <v>138</v>
      </c>
      <c r="M15" s="237"/>
      <c r="N15" s="237"/>
    </row>
    <row r="16" customFormat="false" ht="15" hidden="false" customHeight="false" outlineLevel="0" collapsed="false">
      <c r="B16" s="252" t="s">
        <v>37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37"/>
      <c r="N16" s="237"/>
    </row>
    <row r="17" customFormat="false" ht="15" hidden="false" customHeight="false" outlineLevel="0" collapsed="false">
      <c r="B17" s="249" t="s">
        <v>25</v>
      </c>
      <c r="C17" s="250" t="n">
        <v>28</v>
      </c>
      <c r="D17" s="250" t="n">
        <v>0</v>
      </c>
      <c r="E17" s="250" t="n">
        <v>0</v>
      </c>
      <c r="F17" s="250" t="n">
        <v>0</v>
      </c>
      <c r="G17" s="250" t="n">
        <v>0</v>
      </c>
      <c r="H17" s="250" t="n">
        <v>0</v>
      </c>
      <c r="I17" s="250" t="n">
        <v>0</v>
      </c>
      <c r="J17" s="253"/>
      <c r="K17" s="250" t="n">
        <v>0</v>
      </c>
      <c r="L17" s="251" t="n">
        <v>28</v>
      </c>
      <c r="M17" s="237"/>
      <c r="N17" s="237"/>
    </row>
    <row r="18" customFormat="false" ht="15" hidden="false" customHeight="false" outlineLevel="0" collapsed="false">
      <c r="B18" s="249" t="s">
        <v>26</v>
      </c>
      <c r="C18" s="250" t="n">
        <v>146</v>
      </c>
      <c r="D18" s="250" t="n">
        <v>1</v>
      </c>
      <c r="E18" s="250" t="n">
        <v>0</v>
      </c>
      <c r="F18" s="250" t="n">
        <v>0</v>
      </c>
      <c r="G18" s="250" t="n">
        <v>0</v>
      </c>
      <c r="H18" s="250" t="n">
        <v>5</v>
      </c>
      <c r="I18" s="250" t="n">
        <v>0</v>
      </c>
      <c r="J18" s="253"/>
      <c r="K18" s="250" t="n">
        <v>4</v>
      </c>
      <c r="L18" s="251" t="n">
        <v>156</v>
      </c>
      <c r="M18" s="237"/>
      <c r="N18" s="237"/>
    </row>
    <row r="19" customFormat="false" ht="15" hidden="false" customHeight="false" outlineLevel="0" collapsed="false">
      <c r="B19" s="249" t="s">
        <v>27</v>
      </c>
      <c r="C19" s="250" t="n">
        <v>96</v>
      </c>
      <c r="D19" s="250" t="n">
        <v>0</v>
      </c>
      <c r="E19" s="250" t="n">
        <v>0</v>
      </c>
      <c r="F19" s="250" t="n">
        <v>0</v>
      </c>
      <c r="G19" s="250" t="n">
        <v>0</v>
      </c>
      <c r="H19" s="250" t="n">
        <v>18</v>
      </c>
      <c r="I19" s="250" t="n">
        <v>0</v>
      </c>
      <c r="J19" s="253"/>
      <c r="K19" s="250" t="n">
        <v>6</v>
      </c>
      <c r="L19" s="251" t="n">
        <v>120</v>
      </c>
      <c r="M19" s="237"/>
      <c r="N19" s="237"/>
    </row>
    <row r="20" customFormat="false" ht="15" hidden="false" customHeight="false" outlineLevel="0" collapsed="false">
      <c r="B20" s="249" t="s">
        <v>38</v>
      </c>
      <c r="C20" s="250" t="n">
        <v>57</v>
      </c>
      <c r="D20" s="250" t="n">
        <v>1</v>
      </c>
      <c r="E20" s="250" t="n">
        <v>0</v>
      </c>
      <c r="F20" s="250" t="n">
        <v>0</v>
      </c>
      <c r="G20" s="250" t="n">
        <v>0</v>
      </c>
      <c r="H20" s="250" t="n">
        <v>7</v>
      </c>
      <c r="I20" s="250" t="n">
        <v>0</v>
      </c>
      <c r="J20" s="253"/>
      <c r="K20" s="250" t="n">
        <v>2</v>
      </c>
      <c r="L20" s="251" t="n">
        <v>67</v>
      </c>
      <c r="M20" s="237"/>
      <c r="N20" s="237"/>
    </row>
    <row r="21" customFormat="false" ht="15" hidden="false" customHeight="false" outlineLevel="0" collapsed="false">
      <c r="B21" s="249" t="s">
        <v>29</v>
      </c>
      <c r="C21" s="250" t="n">
        <v>10</v>
      </c>
      <c r="D21" s="250" t="n">
        <v>0</v>
      </c>
      <c r="E21" s="250" t="n">
        <v>0</v>
      </c>
      <c r="F21" s="250" t="n">
        <v>0</v>
      </c>
      <c r="G21" s="250" t="n">
        <v>0</v>
      </c>
      <c r="H21" s="250" t="n">
        <v>0</v>
      </c>
      <c r="I21" s="250" t="n">
        <v>0</v>
      </c>
      <c r="J21" s="253"/>
      <c r="K21" s="250" t="n">
        <v>7</v>
      </c>
      <c r="L21" s="251" t="n">
        <v>17</v>
      </c>
      <c r="M21" s="237"/>
      <c r="N21" s="237"/>
    </row>
    <row r="22" customFormat="false" ht="15" hidden="false" customHeight="false" outlineLevel="0" collapsed="false">
      <c r="B22" s="249" t="s">
        <v>30</v>
      </c>
      <c r="C22" s="254" t="n">
        <v>19</v>
      </c>
      <c r="D22" s="254" t="n">
        <v>0</v>
      </c>
      <c r="E22" s="254" t="n">
        <v>0</v>
      </c>
      <c r="F22" s="254" t="n">
        <v>0</v>
      </c>
      <c r="G22" s="254" t="n">
        <v>0</v>
      </c>
      <c r="H22" s="254" t="n">
        <v>4</v>
      </c>
      <c r="I22" s="254" t="n">
        <v>0</v>
      </c>
      <c r="J22" s="253"/>
      <c r="K22" s="254" t="n">
        <v>0</v>
      </c>
      <c r="L22" s="251" t="n">
        <v>23</v>
      </c>
      <c r="M22" s="237"/>
      <c r="N22" s="237"/>
    </row>
    <row r="23" customFormat="false" ht="15" hidden="false" customHeight="false" outlineLevel="0" collapsed="false">
      <c r="B23" s="255" t="s">
        <v>31</v>
      </c>
      <c r="C23" s="256" t="n">
        <v>356</v>
      </c>
      <c r="D23" s="256" t="n">
        <v>2</v>
      </c>
      <c r="E23" s="256" t="n">
        <v>0</v>
      </c>
      <c r="F23" s="256" t="n">
        <v>0</v>
      </c>
      <c r="G23" s="256" t="n">
        <v>0</v>
      </c>
      <c r="H23" s="256" t="n">
        <v>34</v>
      </c>
      <c r="I23" s="256" t="n">
        <v>0</v>
      </c>
      <c r="J23" s="256"/>
      <c r="K23" s="256" t="n">
        <v>19</v>
      </c>
      <c r="L23" s="256" t="n">
        <v>411</v>
      </c>
      <c r="M23" s="237"/>
      <c r="N23" s="237"/>
    </row>
    <row r="24" customFormat="false" ht="15" hidden="false" customHeight="false" outlineLevel="0" collapsed="false">
      <c r="B24" s="255" t="s">
        <v>10</v>
      </c>
      <c r="C24" s="257" t="n">
        <v>487</v>
      </c>
      <c r="D24" s="257" t="n">
        <v>4</v>
      </c>
      <c r="E24" s="257" t="n">
        <v>0</v>
      </c>
      <c r="F24" s="257" t="n">
        <v>0</v>
      </c>
      <c r="G24" s="257" t="n">
        <v>0</v>
      </c>
      <c r="H24" s="257" t="n">
        <v>38</v>
      </c>
      <c r="I24" s="257" t="n">
        <v>0</v>
      </c>
      <c r="J24" s="257" t="n">
        <v>0</v>
      </c>
      <c r="K24" s="257" t="n">
        <v>20</v>
      </c>
      <c r="L24" s="257" t="n">
        <v>549</v>
      </c>
      <c r="M24" s="237"/>
      <c r="N24" s="237"/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127" t="s">
        <v>0</v>
      </c>
      <c r="C1" s="128"/>
      <c r="D1" s="128"/>
      <c r="E1" s="128"/>
      <c r="F1" s="128"/>
      <c r="G1" s="129"/>
      <c r="H1" s="129"/>
      <c r="I1" s="130"/>
      <c r="J1" s="26"/>
      <c r="K1" s="26"/>
      <c r="L1" s="26"/>
      <c r="M1" s="26"/>
      <c r="N1" s="26"/>
    </row>
    <row r="2" customFormat="false" ht="15" hidden="false" customHeight="false" outlineLevel="0" collapsed="false">
      <c r="B2" s="131" t="s">
        <v>40</v>
      </c>
      <c r="C2" s="132"/>
      <c r="D2" s="132"/>
      <c r="E2" s="56" t="s">
        <v>66</v>
      </c>
      <c r="F2" s="132"/>
      <c r="G2" s="132"/>
      <c r="H2" s="133"/>
      <c r="I2" s="134"/>
      <c r="J2" s="26"/>
      <c r="K2" s="26"/>
      <c r="L2" s="26"/>
      <c r="M2" s="26"/>
      <c r="N2" s="26"/>
    </row>
    <row r="3" customFormat="false" ht="12.75" hidden="false" customHeight="false" outlineLevel="0" collapsed="false">
      <c r="B3" s="131" t="s">
        <v>33</v>
      </c>
      <c r="C3" s="31" t="s">
        <v>42</v>
      </c>
      <c r="D3" s="31"/>
      <c r="E3" s="31"/>
      <c r="F3" s="135"/>
      <c r="G3" s="133"/>
      <c r="H3" s="133"/>
      <c r="I3" s="136"/>
    </row>
    <row r="4" customFormat="false" ht="12.75" hidden="false" customHeight="false" outlineLevel="0" collapsed="false">
      <c r="B4" s="137" t="s">
        <v>35</v>
      </c>
      <c r="C4" s="138"/>
      <c r="D4" s="36" t="n">
        <v>44926</v>
      </c>
      <c r="E4" s="139"/>
      <c r="F4" s="139"/>
      <c r="G4" s="140"/>
      <c r="H4" s="140"/>
      <c r="I4" s="141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142" t="s">
        <v>6</v>
      </c>
      <c r="C7" s="142" t="s">
        <v>7</v>
      </c>
      <c r="D7" s="142"/>
      <c r="E7" s="142"/>
      <c r="F7" s="142"/>
      <c r="G7" s="142"/>
      <c r="H7" s="142"/>
      <c r="I7" s="142"/>
      <c r="J7" s="142" t="s">
        <v>8</v>
      </c>
      <c r="K7" s="142" t="s">
        <v>9</v>
      </c>
      <c r="L7" s="142" t="s">
        <v>10</v>
      </c>
    </row>
    <row r="8" customFormat="false" ht="12.75" hidden="false" customHeight="true" outlineLevel="0" collapsed="false">
      <c r="B8" s="142"/>
      <c r="C8" s="142" t="s">
        <v>11</v>
      </c>
      <c r="D8" s="142"/>
      <c r="E8" s="142"/>
      <c r="F8" s="142"/>
      <c r="G8" s="142" t="s">
        <v>12</v>
      </c>
      <c r="H8" s="142"/>
      <c r="I8" s="142"/>
      <c r="J8" s="142"/>
      <c r="K8" s="142"/>
      <c r="L8" s="142"/>
    </row>
    <row r="9" customFormat="false" ht="24.75" hidden="false" customHeight="true" outlineLevel="0" collapsed="false">
      <c r="B9" s="142"/>
      <c r="C9" s="142" t="s">
        <v>13</v>
      </c>
      <c r="D9" s="142" t="s">
        <v>14</v>
      </c>
      <c r="E9" s="142" t="s">
        <v>15</v>
      </c>
      <c r="F9" s="142" t="s">
        <v>16</v>
      </c>
      <c r="G9" s="142" t="s">
        <v>17</v>
      </c>
      <c r="H9" s="142" t="s">
        <v>15</v>
      </c>
      <c r="I9" s="142" t="s">
        <v>16</v>
      </c>
      <c r="J9" s="142"/>
      <c r="K9" s="142"/>
      <c r="L9" s="142"/>
    </row>
    <row r="10" customFormat="false" ht="42" hidden="false" customHeight="true" outlineLevel="0" collapsed="false">
      <c r="B10" s="143" t="s">
        <v>36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customFormat="false" ht="12.75" hidden="false" customHeight="true" outlineLevel="0" collapsed="false">
      <c r="B11" s="144" t="s">
        <v>19</v>
      </c>
      <c r="C11" s="57" t="n">
        <v>3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144" t="s">
        <v>20</v>
      </c>
      <c r="C12" s="57" t="n">
        <v>29</v>
      </c>
      <c r="D12" s="57" t="n">
        <v>0</v>
      </c>
      <c r="E12" s="57" t="n">
        <v>0</v>
      </c>
      <c r="F12" s="57" t="n">
        <v>0</v>
      </c>
      <c r="G12" s="57" t="n">
        <v>1</v>
      </c>
      <c r="H12" s="57" t="n">
        <v>8</v>
      </c>
      <c r="I12" s="57" t="n">
        <v>0</v>
      </c>
      <c r="J12" s="57" t="n">
        <v>6</v>
      </c>
      <c r="K12" s="57" t="n">
        <v>0</v>
      </c>
      <c r="L12" s="49" t="n">
        <f aca="false">C12+D12+E12+F12+G12+H12+I12+J12+K12</f>
        <v>44</v>
      </c>
    </row>
    <row r="13" customFormat="false" ht="12.75" hidden="false" customHeight="false" outlineLevel="0" collapsed="false">
      <c r="B13" s="144" t="s">
        <v>21</v>
      </c>
      <c r="C13" s="57" t="n">
        <v>12</v>
      </c>
      <c r="D13" s="57" t="n">
        <v>0</v>
      </c>
      <c r="E13" s="57" t="n">
        <v>0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0</v>
      </c>
      <c r="K13" s="57" t="n">
        <v>0</v>
      </c>
      <c r="L13" s="49" t="n">
        <f aca="false">C13+D13+E13+F13+G13+H13+I13+J13+K13</f>
        <v>12</v>
      </c>
    </row>
    <row r="14" customFormat="false" ht="12.75" hidden="false" customHeight="false" outlineLevel="0" collapsed="false">
      <c r="B14" s="144" t="s">
        <v>22</v>
      </c>
      <c r="C14" s="57" t="n">
        <v>13</v>
      </c>
      <c r="D14" s="57" t="n">
        <v>0</v>
      </c>
      <c r="E14" s="57" t="n">
        <v>0</v>
      </c>
      <c r="F14" s="57" t="n">
        <v>0</v>
      </c>
      <c r="G14" s="57" t="n">
        <v>0</v>
      </c>
      <c r="H14" s="57" t="n">
        <v>1</v>
      </c>
      <c r="I14" s="57" t="n">
        <v>0</v>
      </c>
      <c r="J14" s="57" t="n">
        <v>0</v>
      </c>
      <c r="K14" s="57" t="n">
        <v>0</v>
      </c>
      <c r="L14" s="49" t="n">
        <f aca="false">C14+D14+E14+F14+G14+H14+I14+J14+K14</f>
        <v>14</v>
      </c>
    </row>
    <row r="15" customFormat="false" ht="12.75" hidden="false" customHeight="false" outlineLevel="0" collapsed="false">
      <c r="B15" s="144" t="s">
        <v>23</v>
      </c>
      <c r="C15" s="49" t="n">
        <f aca="false">SUM(C11:C14)</f>
        <v>57</v>
      </c>
      <c r="D15" s="49" t="n">
        <f aca="false">SUM(D11:D14)</f>
        <v>0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1</v>
      </c>
      <c r="H15" s="49" t="n">
        <f aca="false">SUM(H11:H14)</f>
        <v>9</v>
      </c>
      <c r="I15" s="49" t="n">
        <f aca="false">SUM(I11:I14)</f>
        <v>0</v>
      </c>
      <c r="J15" s="49" t="n">
        <f aca="false">SUM(J11:J14)</f>
        <v>6</v>
      </c>
      <c r="K15" s="49" t="n">
        <f aca="false">SUM(K11:K14)</f>
        <v>0</v>
      </c>
      <c r="L15" s="49" t="n">
        <f aca="false">C15+D15+E15+F15+G15+H15+I15+J15+K15</f>
        <v>73</v>
      </c>
    </row>
    <row r="16" customFormat="false" ht="12.75" hidden="false" customHeight="false" outlineLevel="0" collapsed="false">
      <c r="B16" s="146" t="s">
        <v>37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customFormat="false" ht="12.75" hidden="false" customHeight="false" outlineLevel="0" collapsed="false">
      <c r="B17" s="144" t="s">
        <v>25</v>
      </c>
      <c r="C17" s="57" t="n">
        <v>14</v>
      </c>
      <c r="D17" s="57" t="n">
        <v>0</v>
      </c>
      <c r="E17" s="57" t="n">
        <v>0</v>
      </c>
      <c r="F17" s="57" t="n">
        <v>0</v>
      </c>
      <c r="G17" s="57" t="n">
        <v>0</v>
      </c>
      <c r="H17" s="57" t="n">
        <v>0</v>
      </c>
      <c r="I17" s="57" t="n">
        <v>0</v>
      </c>
      <c r="J17" s="147"/>
      <c r="K17" s="57" t="n">
        <v>0</v>
      </c>
      <c r="L17" s="49" t="n">
        <f aca="false">C17+D17+E17+F17+G17+H17+I17+K17</f>
        <v>14</v>
      </c>
    </row>
    <row r="18" customFormat="false" ht="12.75" hidden="false" customHeight="false" outlineLevel="0" collapsed="false">
      <c r="B18" s="144" t="s">
        <v>26</v>
      </c>
      <c r="C18" s="57" t="n">
        <v>123</v>
      </c>
      <c r="D18" s="57" t="n">
        <v>7</v>
      </c>
      <c r="E18" s="57" t="n">
        <v>0</v>
      </c>
      <c r="F18" s="57" t="n">
        <v>0</v>
      </c>
      <c r="G18" s="59" t="n">
        <v>0</v>
      </c>
      <c r="H18" s="57" t="n">
        <v>4</v>
      </c>
      <c r="I18" s="59" t="n">
        <v>0</v>
      </c>
      <c r="J18" s="147"/>
      <c r="K18" s="57" t="n">
        <v>6</v>
      </c>
      <c r="L18" s="49" t="n">
        <f aca="false">C18+D18+E18+F18+G18+H18+I18+K18</f>
        <v>140</v>
      </c>
    </row>
    <row r="19" customFormat="false" ht="12.75" hidden="false" customHeight="false" outlineLevel="0" collapsed="false">
      <c r="B19" s="144" t="s">
        <v>27</v>
      </c>
      <c r="C19" s="57" t="n">
        <v>79</v>
      </c>
      <c r="D19" s="57" t="n">
        <v>5</v>
      </c>
      <c r="E19" s="59" t="n">
        <v>1</v>
      </c>
      <c r="F19" s="59" t="n">
        <v>0</v>
      </c>
      <c r="G19" s="59" t="n">
        <v>0</v>
      </c>
      <c r="H19" s="57" t="n">
        <v>35</v>
      </c>
      <c r="I19" s="59" t="n">
        <v>0</v>
      </c>
      <c r="J19" s="147"/>
      <c r="K19" s="57" t="n">
        <v>6</v>
      </c>
      <c r="L19" s="49" t="n">
        <f aca="false">C19+D19+E19+F19+G19+H19+I19+K19</f>
        <v>126</v>
      </c>
    </row>
    <row r="20" customFormat="false" ht="12.75" hidden="false" customHeight="false" outlineLevel="0" collapsed="false">
      <c r="B20" s="144" t="s">
        <v>38</v>
      </c>
      <c r="C20" s="57" t="n">
        <v>42</v>
      </c>
      <c r="D20" s="57" t="n">
        <v>1</v>
      </c>
      <c r="E20" s="57" t="n">
        <v>0</v>
      </c>
      <c r="F20" s="59" t="n">
        <v>0</v>
      </c>
      <c r="G20" s="59" t="n">
        <v>0</v>
      </c>
      <c r="H20" s="57" t="n">
        <v>5</v>
      </c>
      <c r="I20" s="59" t="n">
        <v>0</v>
      </c>
      <c r="J20" s="147"/>
      <c r="K20" s="57" t="n">
        <v>1</v>
      </c>
      <c r="L20" s="49" t="n">
        <f aca="false">C20+D20+E20+F20+G20+H20+I20+K20</f>
        <v>49</v>
      </c>
    </row>
    <row r="21" customFormat="false" ht="12.75" hidden="false" customHeight="false" outlineLevel="0" collapsed="false">
      <c r="B21" s="144" t="s">
        <v>29</v>
      </c>
      <c r="C21" s="57" t="n">
        <v>6</v>
      </c>
      <c r="D21" s="57" t="n">
        <v>0</v>
      </c>
      <c r="E21" s="57" t="n">
        <v>0</v>
      </c>
      <c r="F21" s="59" t="n">
        <v>0</v>
      </c>
      <c r="G21" s="59" t="n">
        <v>0</v>
      </c>
      <c r="H21" s="57" t="n">
        <v>2</v>
      </c>
      <c r="I21" s="59" t="n">
        <v>0</v>
      </c>
      <c r="J21" s="147"/>
      <c r="K21" s="57" t="n">
        <v>0</v>
      </c>
      <c r="L21" s="49" t="n">
        <f aca="false">C21+D21+E21+F21+G21+H21+I21+K21</f>
        <v>8</v>
      </c>
    </row>
    <row r="22" customFormat="false" ht="12.75" hidden="false" customHeight="false" outlineLevel="0" collapsed="false">
      <c r="B22" s="144" t="s">
        <v>30</v>
      </c>
      <c r="C22" s="60" t="n">
        <v>1</v>
      </c>
      <c r="D22" s="60" t="n">
        <v>0</v>
      </c>
      <c r="E22" s="60" t="n">
        <v>0</v>
      </c>
      <c r="F22" s="60" t="n">
        <v>0</v>
      </c>
      <c r="G22" s="60" t="n">
        <v>0</v>
      </c>
      <c r="H22" s="60" t="n">
        <v>0</v>
      </c>
      <c r="I22" s="60" t="n">
        <v>0</v>
      </c>
      <c r="J22" s="147"/>
      <c r="K22" s="60" t="n">
        <v>0</v>
      </c>
      <c r="L22" s="49" t="n">
        <f aca="false">C22+D22+E22+F22+G22+H22+I22+K22</f>
        <v>1</v>
      </c>
    </row>
    <row r="23" customFormat="false" ht="12.75" hidden="false" customHeight="false" outlineLevel="0" collapsed="false">
      <c r="B23" s="148" t="s">
        <v>31</v>
      </c>
      <c r="C23" s="54" t="n">
        <f aca="false">SUM(C17:C22)</f>
        <v>265</v>
      </c>
      <c r="D23" s="54" t="n">
        <f aca="false">SUM(D17:D22)</f>
        <v>13</v>
      </c>
      <c r="E23" s="54" t="n">
        <f aca="false">SUM(E17:E22)</f>
        <v>1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46</v>
      </c>
      <c r="I23" s="54" t="n">
        <f aca="false">SUM(I17:I22)</f>
        <v>0</v>
      </c>
      <c r="J23" s="54"/>
      <c r="K23" s="54" t="n">
        <f aca="false">SUM(K17:K22)</f>
        <v>13</v>
      </c>
      <c r="L23" s="54" t="n">
        <f aca="false">C23+D23+E23+F23+G23+H23+I23+K23</f>
        <v>338</v>
      </c>
    </row>
    <row r="24" customFormat="false" ht="12.75" hidden="false" customHeight="false" outlineLevel="0" collapsed="false">
      <c r="B24" s="148" t="s">
        <v>10</v>
      </c>
      <c r="C24" s="149" t="n">
        <f aca="false">C15+C23</f>
        <v>322</v>
      </c>
      <c r="D24" s="149" t="n">
        <f aca="false">D15+D23</f>
        <v>13</v>
      </c>
      <c r="E24" s="149" t="n">
        <f aca="false">E15+E23</f>
        <v>1</v>
      </c>
      <c r="F24" s="149" t="n">
        <f aca="false">F15+F23</f>
        <v>0</v>
      </c>
      <c r="G24" s="149" t="n">
        <f aca="false">G15+G23</f>
        <v>1</v>
      </c>
      <c r="H24" s="149" t="n">
        <f aca="false">H15+H23</f>
        <v>55</v>
      </c>
      <c r="I24" s="149" t="n">
        <f aca="false">I15+I23</f>
        <v>0</v>
      </c>
      <c r="J24" s="149" t="n">
        <f aca="false">J15+J23</f>
        <v>6</v>
      </c>
      <c r="K24" s="149" t="n">
        <f aca="false">K15+K23</f>
        <v>13</v>
      </c>
      <c r="L24" s="149" t="n">
        <f aca="false">L15+L23</f>
        <v>411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41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251</v>
      </c>
      <c r="D12" s="57" t="n">
        <v>4</v>
      </c>
      <c r="E12" s="57" t="n">
        <v>0</v>
      </c>
      <c r="F12" s="57" t="n">
        <v>0</v>
      </c>
      <c r="G12" s="57" t="n">
        <v>1</v>
      </c>
      <c r="H12" s="57" t="n">
        <v>0</v>
      </c>
      <c r="I12" s="57" t="n">
        <v>0</v>
      </c>
      <c r="J12" s="57" t="n">
        <v>30</v>
      </c>
      <c r="K12" s="57" t="n">
        <v>4</v>
      </c>
      <c r="L12" s="49" t="n">
        <f aca="false">C12+D12+E12+F12+G12+H12+I12+J12+K12</f>
        <v>290</v>
      </c>
    </row>
    <row r="13" customFormat="false" ht="12.75" hidden="false" customHeight="false" outlineLevel="0" collapsed="false">
      <c r="B13" s="45" t="s">
        <v>21</v>
      </c>
      <c r="C13" s="57" t="n">
        <v>50</v>
      </c>
      <c r="D13" s="57" t="n">
        <v>0</v>
      </c>
      <c r="E13" s="57" t="n">
        <v>0</v>
      </c>
      <c r="F13" s="57" t="n">
        <v>0</v>
      </c>
      <c r="G13" s="57" t="n">
        <v>0</v>
      </c>
      <c r="H13" s="57" t="n">
        <v>1</v>
      </c>
      <c r="I13" s="57" t="n">
        <v>0</v>
      </c>
      <c r="J13" s="57" t="n">
        <v>2</v>
      </c>
      <c r="K13" s="57" t="n">
        <v>0</v>
      </c>
      <c r="L13" s="49" t="n">
        <f aca="false">C13+D13+E13+F13+G13+H13+I13+J13+K13</f>
        <v>53</v>
      </c>
    </row>
    <row r="14" customFormat="false" ht="12.75" hidden="false" customHeight="false" outlineLevel="0" collapsed="false">
      <c r="B14" s="45" t="s">
        <v>22</v>
      </c>
      <c r="C14" s="57" t="n">
        <v>377</v>
      </c>
      <c r="D14" s="57" t="n">
        <v>8</v>
      </c>
      <c r="E14" s="57" t="n">
        <v>1</v>
      </c>
      <c r="F14" s="57" t="n">
        <v>0</v>
      </c>
      <c r="G14" s="57" t="n">
        <v>1</v>
      </c>
      <c r="H14" s="57" t="n">
        <v>1</v>
      </c>
      <c r="I14" s="57" t="n">
        <v>0</v>
      </c>
      <c r="J14" s="57" t="n">
        <v>8</v>
      </c>
      <c r="K14" s="57" t="n">
        <v>5</v>
      </c>
      <c r="L14" s="49" t="n">
        <f aca="false">C14+D14+E14+F14+G14+H14+I14+J14+K14</f>
        <v>401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681</v>
      </c>
      <c r="D15" s="49" t="n">
        <f aca="false">SUM(D11:D14)</f>
        <v>12</v>
      </c>
      <c r="E15" s="49" t="n">
        <f aca="false">SUM(E11:E14)</f>
        <v>1</v>
      </c>
      <c r="F15" s="49" t="n">
        <f aca="false">SUM(F11:F14)</f>
        <v>0</v>
      </c>
      <c r="G15" s="49" t="n">
        <f aca="false">SUM(G11:G14)</f>
        <v>2</v>
      </c>
      <c r="H15" s="49" t="n">
        <f aca="false">SUM(H11:H14)</f>
        <v>2</v>
      </c>
      <c r="I15" s="49" t="n">
        <f aca="false">SUM(I11:I14)</f>
        <v>0</v>
      </c>
      <c r="J15" s="49" t="n">
        <f aca="false">SUM(J11:J14)</f>
        <v>40</v>
      </c>
      <c r="K15" s="49" t="n">
        <f aca="false">SUM(K11:K14)</f>
        <v>9</v>
      </c>
      <c r="L15" s="49" t="n">
        <f aca="false">C15+D15+E15+F15+G15+H15+I15+J15+K15</f>
        <v>747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5</v>
      </c>
      <c r="D17" s="57" t="n">
        <v>0</v>
      </c>
      <c r="E17" s="57" t="n">
        <v>0</v>
      </c>
      <c r="F17" s="57" t="n">
        <v>0</v>
      </c>
      <c r="G17" s="57" t="n">
        <v>0</v>
      </c>
      <c r="H17" s="57" t="n">
        <v>0</v>
      </c>
      <c r="I17" s="57" t="n">
        <v>0</v>
      </c>
      <c r="J17" s="58"/>
      <c r="K17" s="57" t="n">
        <v>0</v>
      </c>
      <c r="L17" s="49" t="n">
        <f aca="false">C17+D17+E17+F17+G17+H17+I17+K17</f>
        <v>5</v>
      </c>
    </row>
    <row r="18" customFormat="false" ht="12.75" hidden="false" customHeight="false" outlineLevel="0" collapsed="false">
      <c r="B18" s="45" t="s">
        <v>26</v>
      </c>
      <c r="C18" s="57" t="n">
        <v>1311</v>
      </c>
      <c r="D18" s="57" t="n">
        <v>31</v>
      </c>
      <c r="E18" s="57" t="n">
        <v>2</v>
      </c>
      <c r="F18" s="57" t="n">
        <v>1</v>
      </c>
      <c r="G18" s="59" t="n">
        <v>0</v>
      </c>
      <c r="H18" s="57" t="n">
        <v>7</v>
      </c>
      <c r="I18" s="59" t="n">
        <v>2</v>
      </c>
      <c r="J18" s="58"/>
      <c r="K18" s="57" t="n">
        <v>51</v>
      </c>
      <c r="L18" s="49" t="n">
        <f aca="false">C18+D18+E18+F18+G18+H18+I18+K18</f>
        <v>1405</v>
      </c>
    </row>
    <row r="19" customFormat="false" ht="12.75" hidden="false" customHeight="false" outlineLevel="0" collapsed="false">
      <c r="B19" s="45" t="s">
        <v>27</v>
      </c>
      <c r="C19" s="57" t="n">
        <v>528</v>
      </c>
      <c r="D19" s="57" t="n">
        <v>24</v>
      </c>
      <c r="E19" s="59" t="n">
        <v>0</v>
      </c>
      <c r="F19" s="59" t="n">
        <v>0</v>
      </c>
      <c r="G19" s="59" t="n">
        <v>0</v>
      </c>
      <c r="H19" s="57" t="n">
        <v>4</v>
      </c>
      <c r="I19" s="59" t="n">
        <v>0</v>
      </c>
      <c r="J19" s="58"/>
      <c r="K19" s="57" t="n">
        <v>24</v>
      </c>
      <c r="L19" s="49" t="n">
        <f aca="false">C19+D19+E19+F19+G19+H19+I19+K19</f>
        <v>580</v>
      </c>
    </row>
    <row r="20" customFormat="false" ht="12.75" hidden="false" customHeight="false" outlineLevel="0" collapsed="false">
      <c r="B20" s="45" t="s">
        <v>38</v>
      </c>
      <c r="C20" s="57" t="n">
        <v>220</v>
      </c>
      <c r="D20" s="57" t="n">
        <v>11</v>
      </c>
      <c r="E20" s="57" t="n">
        <v>0</v>
      </c>
      <c r="F20" s="59" t="n">
        <v>0</v>
      </c>
      <c r="G20" s="59" t="n">
        <v>0</v>
      </c>
      <c r="H20" s="57" t="n">
        <v>10</v>
      </c>
      <c r="I20" s="59" t="n">
        <v>0</v>
      </c>
      <c r="J20" s="58"/>
      <c r="K20" s="57" t="n">
        <v>22</v>
      </c>
      <c r="L20" s="49" t="n">
        <f aca="false">C20+D20+E20+F20+G20+H20+I20+K20</f>
        <v>263</v>
      </c>
    </row>
    <row r="21" customFormat="false" ht="12.75" hidden="false" customHeight="false" outlineLevel="0" collapsed="false">
      <c r="B21" s="45" t="s">
        <v>29</v>
      </c>
      <c r="C21" s="57" t="n">
        <v>0</v>
      </c>
      <c r="D21" s="57" t="n">
        <v>0</v>
      </c>
      <c r="E21" s="57" t="n">
        <v>0</v>
      </c>
      <c r="F21" s="59" t="n">
        <v>0</v>
      </c>
      <c r="G21" s="59" t="n">
        <v>0</v>
      </c>
      <c r="H21" s="57" t="n">
        <v>0</v>
      </c>
      <c r="I21" s="59" t="n">
        <v>0</v>
      </c>
      <c r="J21" s="58"/>
      <c r="K21" s="57" t="n">
        <v>0</v>
      </c>
      <c r="L21" s="49" t="n">
        <f aca="false">C21+D21+E21+F21+G21+H21+I21+K21</f>
        <v>0</v>
      </c>
    </row>
    <row r="22" customFormat="false" ht="12.75" hidden="false" customHeight="false" outlineLevel="0" collapsed="false">
      <c r="B22" s="45" t="s">
        <v>30</v>
      </c>
      <c r="C22" s="60" t="n">
        <v>0</v>
      </c>
      <c r="D22" s="60" t="n">
        <v>0</v>
      </c>
      <c r="E22" s="60" t="n">
        <v>0</v>
      </c>
      <c r="F22" s="60" t="n">
        <v>0</v>
      </c>
      <c r="G22" s="60" t="n">
        <v>0</v>
      </c>
      <c r="H22" s="60" t="n">
        <v>0</v>
      </c>
      <c r="I22" s="60" t="n">
        <v>0</v>
      </c>
      <c r="J22" s="58"/>
      <c r="K22" s="60" t="n">
        <v>0</v>
      </c>
      <c r="L22" s="49" t="n">
        <f aca="false">C22+D22+E22+F22+G22+H22+I22+K22</f>
        <v>0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2064</v>
      </c>
      <c r="D23" s="54" t="n">
        <f aca="false">SUM(D17:D22)</f>
        <v>66</v>
      </c>
      <c r="E23" s="54" t="n">
        <f aca="false">SUM(E17:E22)</f>
        <v>2</v>
      </c>
      <c r="F23" s="54" t="n">
        <f aca="false">SUM(F17:F22)</f>
        <v>1</v>
      </c>
      <c r="G23" s="54" t="n">
        <f aca="false">SUM(G17:G22)</f>
        <v>0</v>
      </c>
      <c r="H23" s="54" t="n">
        <f aca="false">SUM(H17:H22)</f>
        <v>21</v>
      </c>
      <c r="I23" s="54" t="n">
        <f aca="false">SUM(I17:I22)</f>
        <v>2</v>
      </c>
      <c r="J23" s="54"/>
      <c r="K23" s="54" t="n">
        <f aca="false">SUM(K17:K22)</f>
        <v>97</v>
      </c>
      <c r="L23" s="54" t="n">
        <f aca="false">C23+D23+E23+F23+G23+H23+I23+K23</f>
        <v>2253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2745</v>
      </c>
      <c r="D24" s="55" t="n">
        <f aca="false">D15+D23</f>
        <v>78</v>
      </c>
      <c r="E24" s="55" t="n">
        <f aca="false">E15+E23</f>
        <v>3</v>
      </c>
      <c r="F24" s="55" t="n">
        <f aca="false">F15+F23</f>
        <v>1</v>
      </c>
      <c r="G24" s="55" t="n">
        <f aca="false">G15+G23</f>
        <v>2</v>
      </c>
      <c r="H24" s="55" t="n">
        <f aca="false">H15+H23</f>
        <v>23</v>
      </c>
      <c r="I24" s="55" t="n">
        <f aca="false">I15+I23</f>
        <v>2</v>
      </c>
      <c r="J24" s="55" t="n">
        <f aca="false">J15+J23</f>
        <v>40</v>
      </c>
      <c r="K24" s="55" t="n">
        <f aca="false">K15+K23</f>
        <v>106</v>
      </c>
      <c r="L24" s="55" t="n">
        <f aca="false">L15+L23</f>
        <v>3000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61" t="s">
        <v>0</v>
      </c>
      <c r="C1" s="62"/>
      <c r="D1" s="62"/>
      <c r="E1" s="62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63" t="s">
        <v>40</v>
      </c>
      <c r="C2" s="64"/>
      <c r="D2" s="64"/>
      <c r="E2" s="65" t="s">
        <v>43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63" t="s">
        <v>33</v>
      </c>
      <c r="C3" s="66" t="s">
        <v>42</v>
      </c>
      <c r="D3" s="66"/>
      <c r="E3" s="66"/>
      <c r="F3" s="32"/>
      <c r="G3" s="29"/>
      <c r="H3" s="29"/>
      <c r="I3" s="33"/>
    </row>
    <row r="4" customFormat="false" ht="12.75" hidden="false" customHeight="false" outlineLevel="0" collapsed="false">
      <c r="B4" s="67" t="s">
        <v>35</v>
      </c>
      <c r="C4" s="68"/>
      <c r="D4" s="36" t="n">
        <v>44926</v>
      </c>
      <c r="E4" s="69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/>
      <c r="E11" s="57"/>
      <c r="F11" s="57"/>
      <c r="G11" s="57"/>
      <c r="H11" s="57"/>
      <c r="I11" s="57"/>
      <c r="J11" s="57"/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538</v>
      </c>
      <c r="D12" s="57" t="n">
        <v>9</v>
      </c>
      <c r="E12" s="57"/>
      <c r="F12" s="57"/>
      <c r="G12" s="57"/>
      <c r="H12" s="57"/>
      <c r="I12" s="57"/>
      <c r="J12" s="57" t="n">
        <v>8</v>
      </c>
      <c r="K12" s="57" t="n">
        <v>3</v>
      </c>
      <c r="L12" s="49" t="n">
        <f aca="false">C12+D12+E12+F12+G12+H12+I12+J12+K12</f>
        <v>558</v>
      </c>
    </row>
    <row r="13" customFormat="false" ht="12.75" hidden="false" customHeight="false" outlineLevel="0" collapsed="false">
      <c r="B13" s="45" t="s">
        <v>21</v>
      </c>
      <c r="C13" s="57" t="n">
        <v>135</v>
      </c>
      <c r="D13" s="57" t="n">
        <v>2</v>
      </c>
      <c r="E13" s="57"/>
      <c r="F13" s="57"/>
      <c r="G13" s="57"/>
      <c r="H13" s="57"/>
      <c r="I13" s="57"/>
      <c r="J13" s="57"/>
      <c r="K13" s="57" t="n">
        <v>0</v>
      </c>
      <c r="L13" s="49" t="n">
        <f aca="false">C13+D13+E13+F13+G13+H13+I13+J13+K13</f>
        <v>137</v>
      </c>
    </row>
    <row r="14" customFormat="false" ht="12.75" hidden="false" customHeight="false" outlineLevel="0" collapsed="false">
      <c r="B14" s="45" t="s">
        <v>22</v>
      </c>
      <c r="C14" s="57" t="n">
        <v>343</v>
      </c>
      <c r="D14" s="57" t="n">
        <v>5</v>
      </c>
      <c r="E14" s="57"/>
      <c r="F14" s="57"/>
      <c r="G14" s="57"/>
      <c r="H14" s="57"/>
      <c r="I14" s="57"/>
      <c r="J14" s="57"/>
      <c r="K14" s="57" t="n">
        <v>12</v>
      </c>
      <c r="L14" s="49" t="n">
        <f aca="false">C14+D14+E14+F14+G14+H14+I14+J14+K14</f>
        <v>360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1019</v>
      </c>
      <c r="D15" s="49" t="n">
        <f aca="false">SUM(D11:D14)</f>
        <v>16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0</v>
      </c>
      <c r="I15" s="49" t="n">
        <f aca="false">SUM(I11:I14)</f>
        <v>0</v>
      </c>
      <c r="J15" s="49" t="n">
        <f aca="false">SUM(J11:J14)</f>
        <v>8</v>
      </c>
      <c r="K15" s="49" t="n">
        <f aca="false">SUM(K11:K14)</f>
        <v>15</v>
      </c>
      <c r="L15" s="49" t="n">
        <f aca="false">C15+D15+E15+F15+G15+H15+I15+J15+K15</f>
        <v>1058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6</v>
      </c>
      <c r="D17" s="57"/>
      <c r="E17" s="57"/>
      <c r="F17" s="57"/>
      <c r="G17" s="57"/>
      <c r="H17" s="57"/>
      <c r="I17" s="57"/>
      <c r="J17" s="70"/>
      <c r="K17" s="57"/>
      <c r="L17" s="49" t="n">
        <f aca="false">C17+D17+E17+F17+G17+H17+I17+K17</f>
        <v>6</v>
      </c>
    </row>
    <row r="18" customFormat="false" ht="12.75" hidden="false" customHeight="false" outlineLevel="0" collapsed="false">
      <c r="B18" s="45" t="s">
        <v>26</v>
      </c>
      <c r="C18" s="57" t="n">
        <v>884</v>
      </c>
      <c r="D18" s="57" t="n">
        <v>19</v>
      </c>
      <c r="E18" s="57"/>
      <c r="F18" s="57"/>
      <c r="G18" s="57"/>
      <c r="H18" s="57"/>
      <c r="I18" s="57"/>
      <c r="J18" s="70"/>
      <c r="K18" s="57" t="n">
        <v>47</v>
      </c>
      <c r="L18" s="49" t="n">
        <f aca="false">C18+D18+E18+F18+G18+H18+I18+K18</f>
        <v>950</v>
      </c>
    </row>
    <row r="19" customFormat="false" ht="12.75" hidden="false" customHeight="false" outlineLevel="0" collapsed="false">
      <c r="B19" s="45" t="s">
        <v>27</v>
      </c>
      <c r="C19" s="57" t="n">
        <v>458</v>
      </c>
      <c r="D19" s="57" t="n">
        <v>17</v>
      </c>
      <c r="E19" s="57"/>
      <c r="F19" s="57"/>
      <c r="G19" s="57" t="n">
        <v>3</v>
      </c>
      <c r="H19" s="57"/>
      <c r="I19" s="57"/>
      <c r="J19" s="70"/>
      <c r="K19" s="57" t="n">
        <v>2</v>
      </c>
      <c r="L19" s="49" t="n">
        <f aca="false">C19+D19+E19+F19+G19+H19+I19+K19</f>
        <v>480</v>
      </c>
    </row>
    <row r="20" customFormat="false" ht="12.75" hidden="false" customHeight="false" outlineLevel="0" collapsed="false">
      <c r="B20" s="45" t="s">
        <v>38</v>
      </c>
      <c r="C20" s="57" t="n">
        <v>312</v>
      </c>
      <c r="D20" s="57" t="n">
        <v>7</v>
      </c>
      <c r="E20" s="57"/>
      <c r="F20" s="57"/>
      <c r="G20" s="57" t="n">
        <v>1</v>
      </c>
      <c r="H20" s="57"/>
      <c r="I20" s="57"/>
      <c r="J20" s="70"/>
      <c r="K20" s="57" t="n">
        <v>34</v>
      </c>
      <c r="L20" s="49" t="n">
        <f aca="false">C20+D20+E20+F20+G20+H20+I20+K20</f>
        <v>354</v>
      </c>
    </row>
    <row r="21" customFormat="false" ht="12.75" hidden="false" customHeight="false" outlineLevel="0" collapsed="false">
      <c r="B21" s="45" t="s">
        <v>29</v>
      </c>
      <c r="C21" s="57" t="n">
        <v>265</v>
      </c>
      <c r="D21" s="57" t="n">
        <v>10</v>
      </c>
      <c r="E21" s="57"/>
      <c r="F21" s="57"/>
      <c r="G21" s="57"/>
      <c r="H21" s="57"/>
      <c r="I21" s="57"/>
      <c r="J21" s="70"/>
      <c r="K21" s="57" t="n">
        <v>9</v>
      </c>
      <c r="L21" s="49" t="n">
        <f aca="false">C21+D21+E21+F21+G21+H21+I21+K21</f>
        <v>284</v>
      </c>
    </row>
    <row r="22" customFormat="false" ht="12.75" hidden="false" customHeight="false" outlineLevel="0" collapsed="false">
      <c r="B22" s="45" t="s">
        <v>30</v>
      </c>
      <c r="C22" s="57" t="n">
        <v>419</v>
      </c>
      <c r="D22" s="60" t="n">
        <v>8</v>
      </c>
      <c r="E22" s="60"/>
      <c r="F22" s="60"/>
      <c r="G22" s="60"/>
      <c r="H22" s="60"/>
      <c r="I22" s="60"/>
      <c r="J22" s="70"/>
      <c r="K22" s="57" t="n">
        <v>11</v>
      </c>
      <c r="L22" s="49" t="n">
        <f aca="false">C22+D22+E22+F22+G22+H22+I22+K22</f>
        <v>438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2344</v>
      </c>
      <c r="D23" s="54" t="n">
        <f aca="false">SUM(D17:D22)</f>
        <v>61</v>
      </c>
      <c r="E23" s="54" t="n">
        <f aca="false">SUM(E17:E22)</f>
        <v>0</v>
      </c>
      <c r="F23" s="54" t="n">
        <f aca="false">SUM(F17:F22)</f>
        <v>0</v>
      </c>
      <c r="G23" s="54" t="n">
        <f aca="false">SUM(G17:G22)</f>
        <v>4</v>
      </c>
      <c r="H23" s="54" t="n">
        <f aca="false">SUM(H17:H22)</f>
        <v>0</v>
      </c>
      <c r="I23" s="54" t="n">
        <f aca="false">SUM(I17:I22)</f>
        <v>0</v>
      </c>
      <c r="J23" s="54"/>
      <c r="K23" s="54" t="n">
        <f aca="false">SUM(K17:K22)</f>
        <v>103</v>
      </c>
      <c r="L23" s="54" t="n">
        <f aca="false">C23+D23+E23+F23+G23+H23+I23+K23</f>
        <v>2512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3363</v>
      </c>
      <c r="D24" s="55" t="n">
        <f aca="false">D15+D23</f>
        <v>77</v>
      </c>
      <c r="E24" s="55" t="n">
        <f aca="false">E15+E23</f>
        <v>0</v>
      </c>
      <c r="F24" s="55" t="n">
        <f aca="false">F15+F23</f>
        <v>0</v>
      </c>
      <c r="G24" s="55" t="n">
        <f aca="false">G15+G23</f>
        <v>4</v>
      </c>
      <c r="H24" s="55" t="n">
        <f aca="false">H15+H23</f>
        <v>0</v>
      </c>
      <c r="I24" s="55" t="n">
        <f aca="false">I15+I23</f>
        <v>0</v>
      </c>
      <c r="J24" s="55" t="n">
        <f aca="false">J15+J23</f>
        <v>8</v>
      </c>
      <c r="K24" s="55" t="n">
        <f aca="false">K15+K23</f>
        <v>118</v>
      </c>
      <c r="L24" s="55" t="n">
        <f aca="false">L15+L23</f>
        <v>3570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44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45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287</v>
      </c>
      <c r="D12" s="57" t="n">
        <v>4</v>
      </c>
      <c r="E12" s="57" t="n">
        <v>0</v>
      </c>
      <c r="F12" s="57" t="n">
        <v>0</v>
      </c>
      <c r="G12" s="57" t="n">
        <v>0</v>
      </c>
      <c r="H12" s="57" t="n">
        <v>2</v>
      </c>
      <c r="I12" s="57" t="n">
        <v>0</v>
      </c>
      <c r="J12" s="57" t="n">
        <v>27</v>
      </c>
      <c r="K12" s="57" t="n">
        <v>0</v>
      </c>
      <c r="L12" s="49" t="n">
        <f aca="false">C12+D12+E12+F12+G12+H12+I12+J12+K12</f>
        <v>320</v>
      </c>
    </row>
    <row r="13" customFormat="false" ht="12.75" hidden="false" customHeight="false" outlineLevel="0" collapsed="false">
      <c r="B13" s="45" t="s">
        <v>21</v>
      </c>
      <c r="C13" s="57" t="n">
        <v>4</v>
      </c>
      <c r="D13" s="57" t="n">
        <v>0</v>
      </c>
      <c r="E13" s="57" t="n">
        <v>0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1</v>
      </c>
      <c r="K13" s="57" t="n">
        <v>0</v>
      </c>
      <c r="L13" s="49" t="n">
        <f aca="false">C13+D13+E13+F13+G13+H13+I13+J13+K13</f>
        <v>5</v>
      </c>
    </row>
    <row r="14" customFormat="false" ht="12.75" hidden="false" customHeight="false" outlineLevel="0" collapsed="false">
      <c r="B14" s="45" t="s">
        <v>22</v>
      </c>
      <c r="C14" s="57" t="n">
        <v>127</v>
      </c>
      <c r="D14" s="57" t="n">
        <v>4</v>
      </c>
      <c r="E14" s="57" t="n">
        <v>0</v>
      </c>
      <c r="F14" s="57" t="n">
        <v>0</v>
      </c>
      <c r="G14" s="57" t="n">
        <v>0</v>
      </c>
      <c r="H14" s="57" t="n">
        <v>2</v>
      </c>
      <c r="I14" s="57" t="n">
        <v>0</v>
      </c>
      <c r="J14" s="57" t="n">
        <v>16</v>
      </c>
      <c r="K14" s="57" t="n">
        <v>10</v>
      </c>
      <c r="L14" s="49" t="n">
        <f aca="false">C14+D14+E14+F14+G14+H14+I14+J14+K14</f>
        <v>159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421</v>
      </c>
      <c r="D15" s="49" t="n">
        <f aca="false">SUM(D11:D14)</f>
        <v>8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4</v>
      </c>
      <c r="I15" s="49" t="n">
        <f aca="false">SUM(I11:I14)</f>
        <v>0</v>
      </c>
      <c r="J15" s="49" t="n">
        <f aca="false">SUM(J11:J14)</f>
        <v>44</v>
      </c>
      <c r="K15" s="49" t="n">
        <f aca="false">SUM(K11:K14)</f>
        <v>10</v>
      </c>
      <c r="L15" s="49" t="n">
        <f aca="false">C15+D15+E15+F15+G15+H15+I15+J15+K15</f>
        <v>487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377</v>
      </c>
      <c r="D17" s="57" t="n">
        <v>15</v>
      </c>
      <c r="E17" s="57" t="n">
        <v>1</v>
      </c>
      <c r="F17" s="57" t="n">
        <v>0</v>
      </c>
      <c r="G17" s="57" t="n">
        <v>0</v>
      </c>
      <c r="H17" s="57" t="n">
        <v>3</v>
      </c>
      <c r="I17" s="57" t="n">
        <v>0</v>
      </c>
      <c r="J17" s="58"/>
      <c r="K17" s="57" t="n">
        <v>33</v>
      </c>
      <c r="L17" s="49" t="n">
        <f aca="false">C17+D17+E17+F17+G17+H17+I17+K17</f>
        <v>429</v>
      </c>
    </row>
    <row r="18" customFormat="false" ht="12.75" hidden="false" customHeight="false" outlineLevel="0" collapsed="false">
      <c r="B18" s="45" t="s">
        <v>26</v>
      </c>
      <c r="C18" s="57" t="n">
        <v>1116</v>
      </c>
      <c r="D18" s="57" t="n">
        <v>33</v>
      </c>
      <c r="E18" s="57" t="n">
        <v>3</v>
      </c>
      <c r="F18" s="57" t="n">
        <v>0</v>
      </c>
      <c r="G18" s="57" t="n">
        <v>1</v>
      </c>
      <c r="H18" s="57" t="n">
        <v>49</v>
      </c>
      <c r="I18" s="57" t="n">
        <v>0</v>
      </c>
      <c r="J18" s="58"/>
      <c r="K18" s="57" t="n">
        <v>88</v>
      </c>
      <c r="L18" s="49" t="n">
        <f aca="false">C18+D18+E18+F18+G18+H18+I18+K18</f>
        <v>1290</v>
      </c>
    </row>
    <row r="19" customFormat="false" ht="12.75" hidden="false" customHeight="false" outlineLevel="0" collapsed="false">
      <c r="B19" s="45" t="s">
        <v>27</v>
      </c>
      <c r="C19" s="57" t="n">
        <v>106</v>
      </c>
      <c r="D19" s="57" t="n">
        <v>2</v>
      </c>
      <c r="E19" s="57" t="n">
        <v>1</v>
      </c>
      <c r="F19" s="57" t="n">
        <v>0</v>
      </c>
      <c r="G19" s="57" t="n">
        <v>0</v>
      </c>
      <c r="H19" s="57" t="n">
        <v>9</v>
      </c>
      <c r="I19" s="57" t="n">
        <v>0</v>
      </c>
      <c r="J19" s="58"/>
      <c r="K19" s="57" t="n">
        <v>5</v>
      </c>
      <c r="L19" s="49" t="n">
        <f aca="false">C19+D19+E19+F19+G19+H19+I19+K19</f>
        <v>123</v>
      </c>
    </row>
    <row r="20" customFormat="false" ht="12.75" hidden="false" customHeight="false" outlineLevel="0" collapsed="false">
      <c r="B20" s="45" t="s">
        <v>38</v>
      </c>
      <c r="C20" s="57" t="n">
        <v>409</v>
      </c>
      <c r="D20" s="57" t="n">
        <v>11</v>
      </c>
      <c r="E20" s="57" t="n">
        <v>0</v>
      </c>
      <c r="F20" s="57" t="n">
        <v>0</v>
      </c>
      <c r="G20" s="57" t="n">
        <v>0</v>
      </c>
      <c r="H20" s="57" t="n">
        <v>14</v>
      </c>
      <c r="I20" s="57" t="n">
        <v>0</v>
      </c>
      <c r="J20" s="58"/>
      <c r="K20" s="57" t="n">
        <v>63</v>
      </c>
      <c r="L20" s="49" t="n">
        <f aca="false">C20+D20+E20+F20+G20+H20+I20+K20</f>
        <v>497</v>
      </c>
    </row>
    <row r="21" customFormat="false" ht="12.75" hidden="false" customHeight="false" outlineLevel="0" collapsed="false">
      <c r="B21" s="45" t="s">
        <v>29</v>
      </c>
      <c r="C21" s="57" t="n">
        <v>2</v>
      </c>
      <c r="D21" s="57" t="n">
        <v>0</v>
      </c>
      <c r="E21" s="57" t="n">
        <v>0</v>
      </c>
      <c r="F21" s="57" t="n">
        <v>0</v>
      </c>
      <c r="G21" s="57" t="n">
        <v>0</v>
      </c>
      <c r="H21" s="57" t="n">
        <v>0</v>
      </c>
      <c r="I21" s="57" t="n">
        <v>0</v>
      </c>
      <c r="J21" s="58"/>
      <c r="K21" s="57" t="n">
        <v>0</v>
      </c>
      <c r="L21" s="49" t="n">
        <f aca="false">C21+D21+E21+F21+G21+H21+I21+K21</f>
        <v>2</v>
      </c>
    </row>
    <row r="22" customFormat="false" ht="12.75" hidden="false" customHeight="false" outlineLevel="0" collapsed="false">
      <c r="B22" s="45" t="s">
        <v>30</v>
      </c>
      <c r="C22" s="57" t="n">
        <v>64</v>
      </c>
      <c r="D22" s="57" t="n">
        <v>4</v>
      </c>
      <c r="E22" s="57" t="n">
        <v>2</v>
      </c>
      <c r="F22" s="57" t="n">
        <v>0</v>
      </c>
      <c r="G22" s="57" t="n">
        <v>0</v>
      </c>
      <c r="H22" s="57" t="n">
        <v>74</v>
      </c>
      <c r="I22" s="57" t="n">
        <v>0</v>
      </c>
      <c r="J22" s="58"/>
      <c r="K22" s="57" t="n">
        <v>28</v>
      </c>
      <c r="L22" s="49" t="n">
        <f aca="false">C22+D22+E22+F22+G22+H22+I22+K22</f>
        <v>172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2074</v>
      </c>
      <c r="D23" s="54" t="n">
        <f aca="false">SUM(D17:D22)</f>
        <v>65</v>
      </c>
      <c r="E23" s="54" t="n">
        <f aca="false">SUM(E17:E22)</f>
        <v>7</v>
      </c>
      <c r="F23" s="54" t="n">
        <f aca="false">SUM(F17:F22)</f>
        <v>0</v>
      </c>
      <c r="G23" s="54" t="n">
        <f aca="false">SUM(G17:G22)</f>
        <v>1</v>
      </c>
      <c r="H23" s="54" t="n">
        <f aca="false">SUM(H17:H22)</f>
        <v>149</v>
      </c>
      <c r="I23" s="54" t="n">
        <f aca="false">SUM(I17:I22)</f>
        <v>0</v>
      </c>
      <c r="J23" s="54"/>
      <c r="K23" s="54" t="n">
        <f aca="false">SUM(K17:K22)</f>
        <v>217</v>
      </c>
      <c r="L23" s="54" t="n">
        <f aca="false">C23+D23+E23+F23+G23+H23+I23+K23</f>
        <v>2513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2495</v>
      </c>
      <c r="D24" s="55" t="n">
        <f aca="false">D15+D23</f>
        <v>73</v>
      </c>
      <c r="E24" s="55" t="n">
        <f aca="false">E15+E23</f>
        <v>7</v>
      </c>
      <c r="F24" s="55" t="n">
        <f aca="false">F15+F23</f>
        <v>0</v>
      </c>
      <c r="G24" s="55" t="n">
        <f aca="false">G15+G23</f>
        <v>1</v>
      </c>
      <c r="H24" s="55" t="n">
        <f aca="false">H15+H23</f>
        <v>153</v>
      </c>
      <c r="I24" s="55" t="n">
        <f aca="false">I15+I23</f>
        <v>0</v>
      </c>
      <c r="J24" s="55" t="n">
        <f aca="false">J15+J23</f>
        <v>44</v>
      </c>
      <c r="K24" s="55" t="n">
        <f aca="false">K15+K23</f>
        <v>227</v>
      </c>
      <c r="L24" s="55" t="n">
        <f aca="false">L15+L23</f>
        <v>3000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46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262</v>
      </c>
      <c r="D12" s="57" t="n">
        <v>3</v>
      </c>
      <c r="E12" s="57" t="n">
        <v>0</v>
      </c>
      <c r="F12" s="57" t="n">
        <v>0</v>
      </c>
      <c r="G12" s="57" t="n">
        <v>0</v>
      </c>
      <c r="H12" s="57" t="n">
        <v>0</v>
      </c>
      <c r="I12" s="57" t="n">
        <v>0</v>
      </c>
      <c r="J12" s="57" t="n">
        <v>11</v>
      </c>
      <c r="K12" s="57" t="n">
        <v>0</v>
      </c>
      <c r="L12" s="49" t="n">
        <f aca="false">C12+D12+E12+F12+G12+H12+I12+J12+K12</f>
        <v>276</v>
      </c>
    </row>
    <row r="13" customFormat="false" ht="12.75" hidden="false" customHeight="false" outlineLevel="0" collapsed="false">
      <c r="B13" s="45" t="s">
        <v>21</v>
      </c>
      <c r="C13" s="57" t="n">
        <v>37</v>
      </c>
      <c r="D13" s="57" t="n">
        <v>0</v>
      </c>
      <c r="E13" s="57" t="n">
        <v>0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0</v>
      </c>
      <c r="K13" s="57" t="n">
        <v>0</v>
      </c>
      <c r="L13" s="49" t="n">
        <f aca="false">C13+D13+E13+F13+G13+H13+I13+J13+K13</f>
        <v>37</v>
      </c>
    </row>
    <row r="14" customFormat="false" ht="12.75" hidden="false" customHeight="false" outlineLevel="0" collapsed="false">
      <c r="B14" s="45" t="s">
        <v>22</v>
      </c>
      <c r="C14" s="57" t="n">
        <v>141</v>
      </c>
      <c r="D14" s="57" t="n">
        <v>0</v>
      </c>
      <c r="E14" s="57" t="n">
        <v>0</v>
      </c>
      <c r="F14" s="57" t="n">
        <v>0</v>
      </c>
      <c r="G14" s="57" t="n">
        <v>0</v>
      </c>
      <c r="H14" s="57" t="n">
        <v>0</v>
      </c>
      <c r="I14" s="57" t="n">
        <v>0</v>
      </c>
      <c r="J14" s="57" t="n">
        <v>0</v>
      </c>
      <c r="K14" s="57" t="n">
        <v>2</v>
      </c>
      <c r="L14" s="49" t="n">
        <f aca="false">C14+D14+E14+F14+G14+H14+I14+J14+K14</f>
        <v>143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443</v>
      </c>
      <c r="D15" s="49" t="n">
        <f aca="false">SUM(D11:D14)</f>
        <v>3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0</v>
      </c>
      <c r="I15" s="49" t="n">
        <f aca="false">SUM(I11:I14)</f>
        <v>0</v>
      </c>
      <c r="J15" s="49" t="n">
        <f aca="false">SUM(J11:J14)</f>
        <v>11</v>
      </c>
      <c r="K15" s="49" t="n">
        <f aca="false">SUM(K11:K14)</f>
        <v>2</v>
      </c>
      <c r="L15" s="49" t="n">
        <f aca="false">C15+D15+E15+F15+G15+H15+I15+J15+K15</f>
        <v>459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0</v>
      </c>
      <c r="D17" s="57" t="n">
        <v>0</v>
      </c>
      <c r="E17" s="57" t="n">
        <v>0</v>
      </c>
      <c r="F17" s="57" t="n">
        <v>0</v>
      </c>
      <c r="G17" s="57" t="n">
        <v>0</v>
      </c>
      <c r="H17" s="57" t="n">
        <v>0</v>
      </c>
      <c r="I17" s="57" t="n">
        <v>0</v>
      </c>
      <c r="J17" s="58"/>
      <c r="K17" s="57" t="n">
        <v>0</v>
      </c>
      <c r="L17" s="49" t="n">
        <f aca="false">C17+D17+E17+F17+G17+H17+I17+K17</f>
        <v>0</v>
      </c>
    </row>
    <row r="18" customFormat="false" ht="12.75" hidden="false" customHeight="false" outlineLevel="0" collapsed="false">
      <c r="B18" s="45" t="s">
        <v>26</v>
      </c>
      <c r="C18" s="57" t="n">
        <v>605</v>
      </c>
      <c r="D18" s="57" t="n">
        <v>8</v>
      </c>
      <c r="E18" s="57" t="n">
        <v>0</v>
      </c>
      <c r="F18" s="57" t="n">
        <v>0</v>
      </c>
      <c r="G18" s="59" t="n">
        <v>0</v>
      </c>
      <c r="H18" s="57" t="n">
        <v>0</v>
      </c>
      <c r="I18" s="59" t="n">
        <v>0</v>
      </c>
      <c r="J18" s="58"/>
      <c r="K18" s="57" t="n">
        <v>19</v>
      </c>
      <c r="L18" s="49" t="n">
        <f aca="false">C18+D18+E18+F18+G18+H18+I18+K18</f>
        <v>632</v>
      </c>
    </row>
    <row r="19" customFormat="false" ht="12.75" hidden="false" customHeight="false" outlineLevel="0" collapsed="false">
      <c r="B19" s="45" t="s">
        <v>27</v>
      </c>
      <c r="C19" s="57" t="n">
        <v>726</v>
      </c>
      <c r="D19" s="57" t="n">
        <v>11</v>
      </c>
      <c r="E19" s="59" t="n">
        <v>0</v>
      </c>
      <c r="F19" s="59" t="n">
        <v>0</v>
      </c>
      <c r="G19" s="59" t="n">
        <v>0</v>
      </c>
      <c r="H19" s="57" t="n">
        <v>0</v>
      </c>
      <c r="I19" s="59" t="n">
        <v>0</v>
      </c>
      <c r="J19" s="58"/>
      <c r="K19" s="57" t="n">
        <v>5</v>
      </c>
      <c r="L19" s="49" t="n">
        <f aca="false">C19+D19+E19+F19+G19+H19+I19+K19</f>
        <v>742</v>
      </c>
    </row>
    <row r="20" customFormat="false" ht="12.75" hidden="false" customHeight="false" outlineLevel="0" collapsed="false">
      <c r="B20" s="45" t="s">
        <v>38</v>
      </c>
      <c r="C20" s="57" t="n">
        <v>5</v>
      </c>
      <c r="D20" s="57" t="n">
        <v>0</v>
      </c>
      <c r="E20" s="57" t="n">
        <v>0</v>
      </c>
      <c r="F20" s="59" t="n">
        <v>0</v>
      </c>
      <c r="G20" s="59" t="n">
        <v>0</v>
      </c>
      <c r="H20" s="57" t="n">
        <v>0</v>
      </c>
      <c r="I20" s="59" t="n">
        <v>0</v>
      </c>
      <c r="J20" s="58"/>
      <c r="K20" s="57" t="n">
        <v>0</v>
      </c>
      <c r="L20" s="49" t="n">
        <f aca="false">C20+D20+E20+F20+G20+H20+I20+K20</f>
        <v>5</v>
      </c>
    </row>
    <row r="21" customFormat="false" ht="12.75" hidden="false" customHeight="false" outlineLevel="0" collapsed="false">
      <c r="B21" s="45" t="s">
        <v>29</v>
      </c>
      <c r="C21" s="57" t="n">
        <v>119</v>
      </c>
      <c r="D21" s="57" t="n">
        <v>0</v>
      </c>
      <c r="E21" s="57" t="n">
        <v>0</v>
      </c>
      <c r="F21" s="59" t="n">
        <v>0</v>
      </c>
      <c r="G21" s="59" t="n">
        <v>0</v>
      </c>
      <c r="H21" s="57" t="n">
        <v>0</v>
      </c>
      <c r="I21" s="59" t="n">
        <v>0</v>
      </c>
      <c r="J21" s="58"/>
      <c r="K21" s="57" t="n">
        <v>4</v>
      </c>
      <c r="L21" s="49" t="n">
        <f aca="false">C21+D21+E21+F21+G21+H21+I21+K21</f>
        <v>123</v>
      </c>
    </row>
    <row r="22" customFormat="false" ht="12.75" hidden="false" customHeight="false" outlineLevel="0" collapsed="false">
      <c r="B22" s="45" t="s">
        <v>30</v>
      </c>
      <c r="C22" s="60" t="n">
        <v>32</v>
      </c>
      <c r="D22" s="60" t="n">
        <v>0</v>
      </c>
      <c r="E22" s="60" t="n">
        <v>0</v>
      </c>
      <c r="F22" s="60" t="n">
        <v>0</v>
      </c>
      <c r="G22" s="60" t="n">
        <v>0</v>
      </c>
      <c r="H22" s="60" t="n">
        <v>0</v>
      </c>
      <c r="I22" s="60" t="n">
        <v>0</v>
      </c>
      <c r="J22" s="58"/>
      <c r="K22" s="60" t="n">
        <v>0</v>
      </c>
      <c r="L22" s="49" t="n">
        <f aca="false">C22+D22+E22+F22+G22+H22+I22+K22</f>
        <v>32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1487</v>
      </c>
      <c r="D23" s="54" t="n">
        <f aca="false">SUM(D17:D22)</f>
        <v>19</v>
      </c>
      <c r="E23" s="54" t="n">
        <f aca="false">SUM(E17:E22)</f>
        <v>0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0</v>
      </c>
      <c r="I23" s="54" t="n">
        <f aca="false">SUM(I17:I22)</f>
        <v>0</v>
      </c>
      <c r="J23" s="54"/>
      <c r="K23" s="54" t="n">
        <f aca="false">SUM(K17:K22)</f>
        <v>28</v>
      </c>
      <c r="L23" s="54" t="n">
        <f aca="false">C23+D23+E23+F23+G23+H23+I23+K23</f>
        <v>1534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1930</v>
      </c>
      <c r="D24" s="55" t="n">
        <f aca="false">D15+D23</f>
        <v>22</v>
      </c>
      <c r="E24" s="55" t="n">
        <f aca="false">E15+E23</f>
        <v>0</v>
      </c>
      <c r="F24" s="55" t="n">
        <f aca="false">F15+F23</f>
        <v>0</v>
      </c>
      <c r="G24" s="55" t="n">
        <f aca="false">G15+G23</f>
        <v>0</v>
      </c>
      <c r="H24" s="55" t="n">
        <f aca="false">H15+H23</f>
        <v>0</v>
      </c>
      <c r="I24" s="55" t="n">
        <f aca="false">I15+I23</f>
        <v>0</v>
      </c>
      <c r="J24" s="55" t="n">
        <f aca="false">J15+J23</f>
        <v>11</v>
      </c>
      <c r="K24" s="55" t="n">
        <f aca="false">K15+K23</f>
        <v>30</v>
      </c>
      <c r="L24" s="55" t="n">
        <f aca="false">L15+L23</f>
        <v>1993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5" activeCellId="0" sqref="B5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47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31" t="s">
        <v>42</v>
      </c>
      <c r="D3" s="31"/>
      <c r="E3" s="31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4</v>
      </c>
      <c r="D11" s="57"/>
      <c r="E11" s="57"/>
      <c r="F11" s="57"/>
      <c r="G11" s="57"/>
      <c r="H11" s="57"/>
      <c r="I11" s="57"/>
      <c r="J11" s="57"/>
      <c r="K11" s="57"/>
      <c r="L11" s="49" t="n">
        <f aca="false">C11+D11+E11+F11+G11+H11+I11+J11+K11</f>
        <v>4</v>
      </c>
    </row>
    <row r="12" customFormat="false" ht="12.75" hidden="false" customHeight="false" outlineLevel="0" collapsed="false">
      <c r="B12" s="45" t="s">
        <v>20</v>
      </c>
      <c r="C12" s="57" t="n">
        <v>132</v>
      </c>
      <c r="D12" s="57" t="n">
        <v>4</v>
      </c>
      <c r="E12" s="57"/>
      <c r="F12" s="57"/>
      <c r="G12" s="57"/>
      <c r="H12" s="57"/>
      <c r="I12" s="57"/>
      <c r="J12" s="57" t="n">
        <v>5</v>
      </c>
      <c r="K12" s="57"/>
      <c r="L12" s="49" t="n">
        <f aca="false">C12+D12+E12+F12+G12+H12+I12+J12+K12</f>
        <v>141</v>
      </c>
    </row>
    <row r="13" customFormat="false" ht="12.75" hidden="false" customHeight="false" outlineLevel="0" collapsed="false">
      <c r="B13" s="45" t="s">
        <v>21</v>
      </c>
      <c r="C13" s="57" t="n">
        <v>53</v>
      </c>
      <c r="D13" s="57" t="n">
        <v>2</v>
      </c>
      <c r="E13" s="57"/>
      <c r="F13" s="57"/>
      <c r="G13" s="57"/>
      <c r="H13" s="57"/>
      <c r="I13" s="57"/>
      <c r="J13" s="57" t="n">
        <v>2</v>
      </c>
      <c r="K13" s="57"/>
      <c r="L13" s="49" t="n">
        <f aca="false">C13+D13+E13+F13+G13+H13+I13+J13+K13</f>
        <v>57</v>
      </c>
    </row>
    <row r="14" customFormat="false" ht="12.75" hidden="false" customHeight="false" outlineLevel="0" collapsed="false">
      <c r="B14" s="45" t="s">
        <v>22</v>
      </c>
      <c r="C14" s="57" t="n">
        <v>42</v>
      </c>
      <c r="D14" s="57" t="n">
        <v>2</v>
      </c>
      <c r="E14" s="57"/>
      <c r="F14" s="57"/>
      <c r="G14" s="57"/>
      <c r="H14" s="57"/>
      <c r="I14" s="57"/>
      <c r="J14" s="57"/>
      <c r="K14" s="57"/>
      <c r="L14" s="49" t="n">
        <f aca="false">C14+D14+E14+F14+G14+H14+I14+J14+K14</f>
        <v>44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231</v>
      </c>
      <c r="D15" s="49" t="n">
        <f aca="false">SUM(D11:D14)</f>
        <v>8</v>
      </c>
      <c r="E15" s="49" t="n">
        <f aca="false">SUM(E11:E14)</f>
        <v>0</v>
      </c>
      <c r="F15" s="49" t="n">
        <f aca="false">SUM(F11:F14)</f>
        <v>0</v>
      </c>
      <c r="G15" s="49" t="n">
        <f aca="false">SUM(G11:G14)</f>
        <v>0</v>
      </c>
      <c r="H15" s="49" t="n">
        <f aca="false">SUM(H11:H14)</f>
        <v>0</v>
      </c>
      <c r="I15" s="49" t="n">
        <f aca="false">SUM(I11:I14)</f>
        <v>0</v>
      </c>
      <c r="J15" s="49" t="n">
        <f aca="false">SUM(J11:J14)</f>
        <v>7</v>
      </c>
      <c r="K15" s="49" t="n">
        <f aca="false">SUM(K11:K14)</f>
        <v>0</v>
      </c>
      <c r="L15" s="49" t="n">
        <f aca="false">C15+D15+E15+F15+G15+H15+I15+J15+K15</f>
        <v>246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/>
      <c r="D17" s="57"/>
      <c r="E17" s="57"/>
      <c r="F17" s="57"/>
      <c r="G17" s="57"/>
      <c r="H17" s="57"/>
      <c r="I17" s="57"/>
      <c r="J17" s="58"/>
      <c r="K17" s="57"/>
      <c r="L17" s="49" t="n">
        <f aca="false">C17+D17+E17+F17+G17+H17+I17+K17</f>
        <v>0</v>
      </c>
    </row>
    <row r="18" customFormat="false" ht="12.75" hidden="false" customHeight="false" outlineLevel="0" collapsed="false">
      <c r="B18" s="45" t="s">
        <v>26</v>
      </c>
      <c r="C18" s="57" t="n">
        <v>498</v>
      </c>
      <c r="D18" s="57" t="n">
        <v>19</v>
      </c>
      <c r="E18" s="57" t="n">
        <v>1</v>
      </c>
      <c r="F18" s="57"/>
      <c r="G18" s="57"/>
      <c r="H18" s="57" t="n">
        <v>11</v>
      </c>
      <c r="I18" s="57"/>
      <c r="J18" s="58"/>
      <c r="K18" s="57" t="n">
        <v>4</v>
      </c>
      <c r="L18" s="49" t="n">
        <f aca="false">C18+D18+E18+F18+G18+H18+I18+K18</f>
        <v>533</v>
      </c>
    </row>
    <row r="19" customFormat="false" ht="12.75" hidden="false" customHeight="false" outlineLevel="0" collapsed="false">
      <c r="B19" s="45" t="s">
        <v>27</v>
      </c>
      <c r="C19" s="57" t="n">
        <v>465</v>
      </c>
      <c r="D19" s="57" t="n">
        <v>16</v>
      </c>
      <c r="E19" s="57" t="n">
        <v>1</v>
      </c>
      <c r="F19" s="57"/>
      <c r="G19" s="57"/>
      <c r="H19" s="57" t="n">
        <v>50</v>
      </c>
      <c r="I19" s="57"/>
      <c r="J19" s="58"/>
      <c r="K19" s="57" t="n">
        <v>2</v>
      </c>
      <c r="L19" s="49" t="n">
        <f aca="false">C19+D19+E19+F19+G19+H19+I19+K19</f>
        <v>534</v>
      </c>
    </row>
    <row r="20" customFormat="false" ht="12.75" hidden="false" customHeight="false" outlineLevel="0" collapsed="false">
      <c r="B20" s="45" t="s">
        <v>38</v>
      </c>
      <c r="C20" s="57" t="n">
        <v>167</v>
      </c>
      <c r="D20" s="57" t="n">
        <v>5</v>
      </c>
      <c r="E20" s="57" t="n">
        <v>0</v>
      </c>
      <c r="F20" s="57"/>
      <c r="G20" s="57"/>
      <c r="H20" s="57" t="n">
        <v>8</v>
      </c>
      <c r="I20" s="57"/>
      <c r="J20" s="58"/>
      <c r="K20" s="57" t="n">
        <v>3</v>
      </c>
      <c r="L20" s="49" t="n">
        <f aca="false">C20+D20+E20+F20+G20+H20+I20+K20</f>
        <v>183</v>
      </c>
    </row>
    <row r="21" customFormat="false" ht="12.75" hidden="false" customHeight="false" outlineLevel="0" collapsed="false">
      <c r="B21" s="45" t="s">
        <v>29</v>
      </c>
      <c r="C21" s="57" t="n">
        <v>212</v>
      </c>
      <c r="D21" s="57" t="n">
        <v>13</v>
      </c>
      <c r="E21" s="57" t="n">
        <v>1</v>
      </c>
      <c r="F21" s="57"/>
      <c r="G21" s="57"/>
      <c r="H21" s="57" t="n">
        <v>51</v>
      </c>
      <c r="I21" s="57"/>
      <c r="J21" s="58"/>
      <c r="K21" s="57" t="n">
        <v>9</v>
      </c>
      <c r="L21" s="49" t="n">
        <f aca="false">C21+D21+E21+F21+G21+H21+I21+K21</f>
        <v>286</v>
      </c>
    </row>
    <row r="22" customFormat="false" ht="12.75" hidden="false" customHeight="false" outlineLevel="0" collapsed="false">
      <c r="B22" s="45" t="s">
        <v>30</v>
      </c>
      <c r="C22" s="57"/>
      <c r="D22" s="57"/>
      <c r="E22" s="57"/>
      <c r="F22" s="57"/>
      <c r="G22" s="57"/>
      <c r="H22" s="57"/>
      <c r="I22" s="57"/>
      <c r="J22" s="58"/>
      <c r="K22" s="57"/>
      <c r="L22" s="49" t="n">
        <f aca="false">C22+D22+E22+F22+G22+H22+I22+K22</f>
        <v>0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1342</v>
      </c>
      <c r="D23" s="54" t="n">
        <f aca="false">SUM(D17:D22)</f>
        <v>53</v>
      </c>
      <c r="E23" s="54" t="n">
        <f aca="false">SUM(E17:E22)</f>
        <v>3</v>
      </c>
      <c r="F23" s="54" t="n">
        <f aca="false">SUM(F17:F22)</f>
        <v>0</v>
      </c>
      <c r="G23" s="54" t="n">
        <f aca="false">SUM(G17:G22)</f>
        <v>0</v>
      </c>
      <c r="H23" s="54" t="n">
        <f aca="false">SUM(H17:H22)</f>
        <v>120</v>
      </c>
      <c r="I23" s="54" t="n">
        <f aca="false">SUM(I17:I22)</f>
        <v>0</v>
      </c>
      <c r="J23" s="54"/>
      <c r="K23" s="54" t="n">
        <f aca="false">SUM(K17:K22)</f>
        <v>18</v>
      </c>
      <c r="L23" s="54" t="n">
        <f aca="false">C23+D23+E23+F23+G23+H23+I23+K23</f>
        <v>1536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1573</v>
      </c>
      <c r="D24" s="55" t="n">
        <f aca="false">D15+D23</f>
        <v>61</v>
      </c>
      <c r="E24" s="55" t="n">
        <f aca="false">E15+E23</f>
        <v>3</v>
      </c>
      <c r="F24" s="55" t="n">
        <f aca="false">F15+F23</f>
        <v>0</v>
      </c>
      <c r="G24" s="55" t="n">
        <f aca="false">G15+G23</f>
        <v>0</v>
      </c>
      <c r="H24" s="55" t="n">
        <f aca="false">H15+H23</f>
        <v>120</v>
      </c>
      <c r="I24" s="55" t="n">
        <f aca="false">I15+I23</f>
        <v>0</v>
      </c>
      <c r="J24" s="55" t="n">
        <f aca="false">J15+J23</f>
        <v>7</v>
      </c>
      <c r="K24" s="55" t="n">
        <f aca="false">K15+K23</f>
        <v>18</v>
      </c>
      <c r="L24" s="55" t="n">
        <f aca="false">L15+L23</f>
        <v>1782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3"/>
      <c r="F1" s="23"/>
      <c r="G1" s="24"/>
      <c r="H1" s="24"/>
      <c r="I1" s="25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40</v>
      </c>
      <c r="C2" s="28"/>
      <c r="D2" s="28"/>
      <c r="E2" s="56" t="s">
        <v>48</v>
      </c>
      <c r="F2" s="28"/>
      <c r="G2" s="28"/>
      <c r="H2" s="29"/>
      <c r="I2" s="30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33</v>
      </c>
      <c r="C3" s="66" t="s">
        <v>42</v>
      </c>
      <c r="D3" s="66"/>
      <c r="E3" s="66"/>
      <c r="F3" s="32"/>
      <c r="G3" s="29"/>
      <c r="H3" s="29"/>
      <c r="I3" s="33"/>
    </row>
    <row r="4" customFormat="false" ht="12.75" hidden="false" customHeight="false" outlineLevel="0" collapsed="false">
      <c r="B4" s="34" t="s">
        <v>35</v>
      </c>
      <c r="C4" s="35"/>
      <c r="D4" s="36" t="n">
        <v>44926</v>
      </c>
      <c r="E4" s="37"/>
      <c r="F4" s="37"/>
      <c r="G4" s="38"/>
      <c r="H4" s="38"/>
      <c r="I4" s="39"/>
    </row>
    <row r="5" customFormat="false" ht="12.75" hidden="false" customHeight="false" outlineLevel="0" collapsed="false"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Format="false" ht="12.75" hidden="false" customHeight="false" outlineLevel="0" collapsed="false"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Format="false" ht="12.75" hidden="false" customHeight="true" outlineLevel="0" collapsed="false">
      <c r="B7" s="43" t="s">
        <v>6</v>
      </c>
      <c r="C7" s="43" t="s">
        <v>7</v>
      </c>
      <c r="D7" s="43"/>
      <c r="E7" s="43"/>
      <c r="F7" s="43"/>
      <c r="G7" s="43"/>
      <c r="H7" s="43"/>
      <c r="I7" s="43"/>
      <c r="J7" s="43" t="s">
        <v>8</v>
      </c>
      <c r="K7" s="43" t="s">
        <v>9</v>
      </c>
      <c r="L7" s="43" t="s">
        <v>10</v>
      </c>
    </row>
    <row r="8" customFormat="false" ht="12.75" hidden="false" customHeight="true" outlineLevel="0" collapsed="false">
      <c r="B8" s="43"/>
      <c r="C8" s="43" t="s">
        <v>11</v>
      </c>
      <c r="D8" s="43"/>
      <c r="E8" s="43"/>
      <c r="F8" s="43"/>
      <c r="G8" s="43" t="s">
        <v>12</v>
      </c>
      <c r="H8" s="43"/>
      <c r="I8" s="43"/>
      <c r="J8" s="43"/>
      <c r="K8" s="43"/>
      <c r="L8" s="43"/>
    </row>
    <row r="9" customFormat="false" ht="24.75" hidden="false" customHeight="true" outlineLevel="0" collapsed="false">
      <c r="B9" s="43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15</v>
      </c>
      <c r="I9" s="43" t="s">
        <v>16</v>
      </c>
      <c r="J9" s="43"/>
      <c r="K9" s="43"/>
      <c r="L9" s="43"/>
    </row>
    <row r="10" customFormat="false" ht="42" hidden="false" customHeight="true" outlineLevel="0" collapsed="false">
      <c r="B10" s="44" t="s">
        <v>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customFormat="false" ht="12.75" hidden="false" customHeight="true" outlineLevel="0" collapsed="false">
      <c r="B11" s="45" t="s">
        <v>19</v>
      </c>
      <c r="C11" s="57" t="n">
        <v>3</v>
      </c>
      <c r="D11" s="57"/>
      <c r="E11" s="57"/>
      <c r="F11" s="57"/>
      <c r="G11" s="57"/>
      <c r="H11" s="57"/>
      <c r="I11" s="57"/>
      <c r="J11" s="57"/>
      <c r="K11" s="57"/>
      <c r="L11" s="49" t="n">
        <f aca="false">C11+D11+E11+F11+G11+H11+I11+J11+K11</f>
        <v>3</v>
      </c>
    </row>
    <row r="12" customFormat="false" ht="12.75" hidden="false" customHeight="false" outlineLevel="0" collapsed="false">
      <c r="B12" s="45" t="s">
        <v>20</v>
      </c>
      <c r="C12" s="57" t="n">
        <v>106</v>
      </c>
      <c r="D12" s="57" t="n">
        <v>1</v>
      </c>
      <c r="E12" s="57"/>
      <c r="F12" s="57"/>
      <c r="G12" s="57" t="n">
        <v>1</v>
      </c>
      <c r="H12" s="57"/>
      <c r="I12" s="57"/>
      <c r="J12" s="57"/>
      <c r="K12" s="57"/>
      <c r="L12" s="49" t="n">
        <f aca="false">C12+D12+E12+F12+G12+H12+I12+J12+K12</f>
        <v>108</v>
      </c>
    </row>
    <row r="13" customFormat="false" ht="12.75" hidden="false" customHeight="false" outlineLevel="0" collapsed="false">
      <c r="B13" s="45" t="s">
        <v>21</v>
      </c>
      <c r="C13" s="57" t="n">
        <v>67</v>
      </c>
      <c r="D13" s="57" t="n">
        <v>2</v>
      </c>
      <c r="E13" s="57" t="n">
        <v>1</v>
      </c>
      <c r="F13" s="57"/>
      <c r="G13" s="57" t="n">
        <v>1</v>
      </c>
      <c r="H13" s="57" t="n">
        <v>1</v>
      </c>
      <c r="I13" s="57"/>
      <c r="J13" s="57" t="n">
        <v>3</v>
      </c>
      <c r="K13" s="57"/>
      <c r="L13" s="49" t="n">
        <f aca="false">C13+D13+E13+F13+G13+H13+I13+J13+K13</f>
        <v>75</v>
      </c>
    </row>
    <row r="14" customFormat="false" ht="12.75" hidden="false" customHeight="false" outlineLevel="0" collapsed="false">
      <c r="B14" s="45" t="s">
        <v>22</v>
      </c>
      <c r="C14" s="57" t="n">
        <v>36</v>
      </c>
      <c r="D14" s="57" t="n">
        <v>1</v>
      </c>
      <c r="E14" s="57"/>
      <c r="F14" s="57"/>
      <c r="G14" s="57"/>
      <c r="H14" s="57" t="n">
        <v>1</v>
      </c>
      <c r="I14" s="57"/>
      <c r="J14" s="57" t="n">
        <v>1</v>
      </c>
      <c r="K14" s="57"/>
      <c r="L14" s="49" t="n">
        <f aca="false">C14+D14+E14+F14+G14+H14+I14+J14+K14</f>
        <v>39</v>
      </c>
    </row>
    <row r="15" customFormat="false" ht="12.75" hidden="false" customHeight="false" outlineLevel="0" collapsed="false">
      <c r="B15" s="45" t="s">
        <v>23</v>
      </c>
      <c r="C15" s="49" t="n">
        <f aca="false">SUM(C11:C14)</f>
        <v>212</v>
      </c>
      <c r="D15" s="49" t="n">
        <f aca="false">SUM(D11:D14)</f>
        <v>4</v>
      </c>
      <c r="E15" s="49" t="n">
        <f aca="false">SUM(E11:E14)</f>
        <v>1</v>
      </c>
      <c r="F15" s="49" t="n">
        <f aca="false">SUM(F11:F14)</f>
        <v>0</v>
      </c>
      <c r="G15" s="49" t="n">
        <f aca="false">SUM(G11:G14)</f>
        <v>2</v>
      </c>
      <c r="H15" s="49" t="n">
        <f aca="false">SUM(H11:H14)</f>
        <v>2</v>
      </c>
      <c r="I15" s="49" t="n">
        <f aca="false">SUM(I11:I14)</f>
        <v>0</v>
      </c>
      <c r="J15" s="49" t="n">
        <f aca="false">SUM(J11:J14)</f>
        <v>4</v>
      </c>
      <c r="K15" s="49" t="n">
        <f aca="false">SUM(K11:K14)</f>
        <v>0</v>
      </c>
      <c r="L15" s="49" t="n">
        <f aca="false">C15+D15+E15+F15+G15+H15+I15+J15+K15</f>
        <v>225</v>
      </c>
    </row>
    <row r="16" customFormat="false" ht="12.75" hidden="false" customHeight="false" outlineLevel="0" collapsed="false">
      <c r="B16" s="50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customFormat="false" ht="12.75" hidden="false" customHeight="false" outlineLevel="0" collapsed="false">
      <c r="B17" s="45" t="s">
        <v>25</v>
      </c>
      <c r="C17" s="57" t="n">
        <v>68</v>
      </c>
      <c r="D17" s="57" t="n">
        <v>5</v>
      </c>
      <c r="E17" s="57"/>
      <c r="F17" s="57"/>
      <c r="G17" s="57"/>
      <c r="H17" s="57" t="n">
        <v>8</v>
      </c>
      <c r="I17" s="57"/>
      <c r="J17" s="58"/>
      <c r="K17" s="57"/>
      <c r="L17" s="49" t="n">
        <f aca="false">C17+D17+E17+F17+G17+H17+I17+K17</f>
        <v>81</v>
      </c>
    </row>
    <row r="18" customFormat="false" ht="12.75" hidden="false" customHeight="false" outlineLevel="0" collapsed="false">
      <c r="B18" s="45" t="s">
        <v>26</v>
      </c>
      <c r="C18" s="57" t="n">
        <v>345</v>
      </c>
      <c r="D18" s="57" t="n">
        <v>18</v>
      </c>
      <c r="E18" s="71" t="n">
        <v>1</v>
      </c>
      <c r="F18" s="57"/>
      <c r="G18" s="57"/>
      <c r="H18" s="57" t="n">
        <v>3</v>
      </c>
      <c r="I18" s="57" t="n">
        <v>2</v>
      </c>
      <c r="J18" s="58"/>
      <c r="K18" s="57"/>
      <c r="L18" s="49" t="n">
        <f aca="false">C18+D18+E18+F18+G18+H18+I18+K18</f>
        <v>369</v>
      </c>
    </row>
    <row r="19" customFormat="false" ht="12.75" hidden="false" customHeight="false" outlineLevel="0" collapsed="false">
      <c r="B19" s="45" t="s">
        <v>27</v>
      </c>
      <c r="C19" s="57" t="n">
        <v>305</v>
      </c>
      <c r="D19" s="57" t="n">
        <v>13</v>
      </c>
      <c r="E19" s="57"/>
      <c r="F19" s="57" t="n">
        <v>1</v>
      </c>
      <c r="G19" s="57"/>
      <c r="H19" s="57" t="n">
        <v>61</v>
      </c>
      <c r="I19" s="57" t="n">
        <v>2</v>
      </c>
      <c r="J19" s="58"/>
      <c r="K19" s="57"/>
      <c r="L19" s="49" t="n">
        <f aca="false">C19+D19+E19+F19+G19+H19+I19+K19</f>
        <v>382</v>
      </c>
    </row>
    <row r="20" customFormat="false" ht="12.75" hidden="false" customHeight="false" outlineLevel="0" collapsed="false">
      <c r="B20" s="45" t="s">
        <v>38</v>
      </c>
      <c r="C20" s="57" t="n">
        <v>81</v>
      </c>
      <c r="D20" s="57" t="n">
        <v>4</v>
      </c>
      <c r="E20" s="57"/>
      <c r="F20" s="57" t="n">
        <v>1</v>
      </c>
      <c r="G20" s="57"/>
      <c r="H20" s="57" t="n">
        <v>15</v>
      </c>
      <c r="I20" s="57" t="n">
        <v>3</v>
      </c>
      <c r="J20" s="58"/>
      <c r="K20" s="57"/>
      <c r="L20" s="49" t="n">
        <f aca="false">C20+D20+E20+F20+G20+H20+I20+K20</f>
        <v>104</v>
      </c>
    </row>
    <row r="21" customFormat="false" ht="12.75" hidden="false" customHeight="false" outlineLevel="0" collapsed="false">
      <c r="B21" s="45" t="s">
        <v>29</v>
      </c>
      <c r="C21" s="57" t="n">
        <v>44</v>
      </c>
      <c r="D21" s="57" t="n">
        <v>2</v>
      </c>
      <c r="E21" s="57"/>
      <c r="F21" s="57"/>
      <c r="G21" s="57"/>
      <c r="H21" s="57" t="n">
        <v>32</v>
      </c>
      <c r="I21" s="57" t="n">
        <v>2</v>
      </c>
      <c r="J21" s="58"/>
      <c r="K21" s="57"/>
      <c r="L21" s="49" t="n">
        <f aca="false">C21+D21+E21+F21+G21+H21+I21+K21</f>
        <v>80</v>
      </c>
    </row>
    <row r="22" customFormat="false" ht="12.75" hidden="false" customHeight="false" outlineLevel="0" collapsed="false">
      <c r="B22" s="45" t="s">
        <v>30</v>
      </c>
      <c r="C22" s="60"/>
      <c r="D22" s="60"/>
      <c r="E22" s="60"/>
      <c r="F22" s="60"/>
      <c r="G22" s="60"/>
      <c r="H22" s="60" t="n">
        <v>2</v>
      </c>
      <c r="I22" s="60"/>
      <c r="J22" s="58"/>
      <c r="K22" s="57"/>
      <c r="L22" s="49" t="n">
        <f aca="false">C22+D22+E22+F22+G22+H22+I22+K22</f>
        <v>2</v>
      </c>
    </row>
    <row r="23" customFormat="false" ht="12.75" hidden="false" customHeight="false" outlineLevel="0" collapsed="false">
      <c r="B23" s="53" t="s">
        <v>31</v>
      </c>
      <c r="C23" s="54" t="n">
        <f aca="false">SUM(C17:C22)</f>
        <v>843</v>
      </c>
      <c r="D23" s="54" t="n">
        <f aca="false">SUM(D17:D22)</f>
        <v>42</v>
      </c>
      <c r="E23" s="54" t="n">
        <f aca="false">SUM(E17:E22)</f>
        <v>1</v>
      </c>
      <c r="F23" s="54" t="n">
        <f aca="false">SUM(F17:F22)</f>
        <v>2</v>
      </c>
      <c r="G23" s="54" t="n">
        <f aca="false">SUM(G17:G22)</f>
        <v>0</v>
      </c>
      <c r="H23" s="54" t="n">
        <f aca="false">SUM(H17:H22)</f>
        <v>121</v>
      </c>
      <c r="I23" s="54" t="n">
        <f aca="false">SUM(I17:I22)</f>
        <v>9</v>
      </c>
      <c r="J23" s="54"/>
      <c r="K23" s="54" t="n">
        <f aca="false">SUM(K17:K22)</f>
        <v>0</v>
      </c>
      <c r="L23" s="54" t="n">
        <f aca="false">C23+D23+E23+F23+G23+H23+I23+K23</f>
        <v>1018</v>
      </c>
    </row>
    <row r="24" customFormat="false" ht="12.75" hidden="false" customHeight="false" outlineLevel="0" collapsed="false">
      <c r="B24" s="53" t="s">
        <v>10</v>
      </c>
      <c r="C24" s="55" t="n">
        <f aca="false">C15+C23</f>
        <v>1055</v>
      </c>
      <c r="D24" s="55" t="n">
        <f aca="false">D15+D23</f>
        <v>46</v>
      </c>
      <c r="E24" s="55" t="n">
        <f aca="false">E15+E23</f>
        <v>2</v>
      </c>
      <c r="F24" s="55" t="n">
        <f aca="false">F15+F23</f>
        <v>2</v>
      </c>
      <c r="G24" s="55" t="n">
        <f aca="false">G15+G23</f>
        <v>2</v>
      </c>
      <c r="H24" s="55" t="n">
        <f aca="false">H15+H23</f>
        <v>123</v>
      </c>
      <c r="I24" s="55" t="n">
        <f aca="false">I15+I23</f>
        <v>9</v>
      </c>
      <c r="J24" s="55" t="n">
        <f aca="false">J15+J23</f>
        <v>4</v>
      </c>
      <c r="K24" s="55" t="n">
        <f aca="false">K15+K23</f>
        <v>0</v>
      </c>
      <c r="L24" s="55" t="n">
        <f aca="false">L15+L23</f>
        <v>1243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16 B17:J17 L17:L22 B18:D21 F18:J18 E19:J21 B22:J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1" width="6.42"/>
    <col collapsed="false" customWidth="true" hidden="false" outlineLevel="0" max="2" min="2" style="21" width="14.01"/>
    <col collapsed="false" customWidth="true" hidden="false" outlineLevel="0" max="3" min="3" style="21" width="19.14"/>
    <col collapsed="false" customWidth="true" hidden="false" outlineLevel="0" max="4" min="4" style="21" width="22.01"/>
    <col collapsed="false" customWidth="true" hidden="false" outlineLevel="0" max="5" min="5" style="21" width="14.15"/>
    <col collapsed="false" customWidth="false" hidden="false" outlineLevel="0" max="6" min="6" style="21" width="9.14"/>
    <col collapsed="false" customWidth="true" hidden="false" outlineLevel="0" max="7" min="7" style="21" width="12.86"/>
    <col collapsed="false" customWidth="true" hidden="false" outlineLevel="0" max="8" min="8" style="21" width="15.86"/>
    <col collapsed="false" customWidth="false" hidden="false" outlineLevel="0" max="9" min="9" style="21" width="9.14"/>
    <col collapsed="false" customWidth="true" hidden="false" outlineLevel="0" max="10" min="10" style="21" width="12.86"/>
    <col collapsed="false" customWidth="false" hidden="false" outlineLevel="0" max="1024" min="11" style="21" width="9.14"/>
  </cols>
  <sheetData>
    <row r="1" customFormat="false" ht="15" hidden="false" customHeight="false" outlineLevel="0" collapsed="false">
      <c r="B1" s="61" t="s">
        <v>0</v>
      </c>
      <c r="C1" s="62"/>
      <c r="D1" s="62"/>
      <c r="E1" s="62"/>
      <c r="F1" s="62"/>
      <c r="G1" s="72"/>
      <c r="H1" s="72"/>
      <c r="I1" s="73"/>
      <c r="J1" s="74"/>
      <c r="K1" s="74"/>
      <c r="L1" s="74"/>
      <c r="M1" s="74"/>
      <c r="N1" s="74"/>
    </row>
    <row r="2" customFormat="false" ht="15" hidden="false" customHeight="false" outlineLevel="0" collapsed="false">
      <c r="B2" s="63" t="s">
        <v>40</v>
      </c>
      <c r="C2" s="64"/>
      <c r="D2" s="64"/>
      <c r="E2" s="65" t="s">
        <v>49</v>
      </c>
      <c r="F2" s="64"/>
      <c r="G2" s="64"/>
      <c r="H2" s="75"/>
      <c r="I2" s="76"/>
      <c r="J2" s="74"/>
      <c r="K2" s="74"/>
      <c r="L2" s="74"/>
      <c r="M2" s="74"/>
      <c r="N2" s="74"/>
    </row>
    <row r="3" customFormat="false" ht="12.75" hidden="false" customHeight="false" outlineLevel="0" collapsed="false">
      <c r="B3" s="63" t="s">
        <v>33</v>
      </c>
      <c r="C3" s="66" t="s">
        <v>42</v>
      </c>
      <c r="D3" s="66"/>
      <c r="E3" s="66"/>
      <c r="F3" s="77"/>
      <c r="G3" s="75"/>
      <c r="H3" s="75"/>
      <c r="I3" s="78"/>
    </row>
    <row r="4" customFormat="false" ht="12.75" hidden="false" customHeight="false" outlineLevel="0" collapsed="false">
      <c r="B4" s="67" t="s">
        <v>35</v>
      </c>
      <c r="C4" s="68"/>
      <c r="D4" s="36" t="n">
        <v>44926</v>
      </c>
      <c r="E4" s="69"/>
      <c r="F4" s="69"/>
      <c r="G4" s="79"/>
      <c r="H4" s="79"/>
      <c r="I4" s="80"/>
    </row>
    <row r="5" customFormat="false" ht="12.75" hidden="false" customHeight="false" outlineLevel="0" collapsed="false">
      <c r="B5" s="81" t="s">
        <v>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customFormat="false" ht="12.75" hidden="false" customHeight="false" outlineLevel="0" collapsed="false">
      <c r="B6" s="8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customFormat="false" ht="12.75" hidden="false" customHeight="true" outlineLevel="0" collapsed="false">
      <c r="B7" s="5" t="s">
        <v>6</v>
      </c>
      <c r="C7" s="5" t="s">
        <v>7</v>
      </c>
      <c r="D7" s="5"/>
      <c r="E7" s="5"/>
      <c r="F7" s="5"/>
      <c r="G7" s="5"/>
      <c r="H7" s="5"/>
      <c r="I7" s="5"/>
      <c r="J7" s="5" t="s">
        <v>8</v>
      </c>
      <c r="K7" s="5" t="s">
        <v>9</v>
      </c>
      <c r="L7" s="5" t="s">
        <v>10</v>
      </c>
    </row>
    <row r="8" customFormat="false" ht="12.75" hidden="false" customHeight="true" outlineLevel="0" collapsed="false">
      <c r="B8" s="5"/>
      <c r="C8" s="5" t="s">
        <v>11</v>
      </c>
      <c r="D8" s="5"/>
      <c r="E8" s="5"/>
      <c r="F8" s="5"/>
      <c r="G8" s="5" t="s">
        <v>12</v>
      </c>
      <c r="H8" s="5"/>
      <c r="I8" s="5"/>
      <c r="J8" s="5"/>
      <c r="K8" s="5"/>
      <c r="L8" s="5"/>
    </row>
    <row r="9" customFormat="false" ht="24.75" hidden="false" customHeight="true" outlineLevel="0" collapsed="false">
      <c r="B9" s="5"/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15</v>
      </c>
      <c r="I9" s="5" t="s">
        <v>16</v>
      </c>
      <c r="J9" s="5"/>
      <c r="K9" s="5"/>
      <c r="L9" s="5"/>
    </row>
    <row r="10" customFormat="false" ht="42" hidden="false" customHeight="true" outlineLevel="0" collapsed="false">
      <c r="B10" s="83" t="s">
        <v>36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customFormat="false" ht="12.75" hidden="false" customHeight="true" outlineLevel="0" collapsed="false">
      <c r="B11" s="84" t="s">
        <v>19</v>
      </c>
      <c r="C11" s="57" t="n">
        <v>2</v>
      </c>
      <c r="D11" s="57" t="n">
        <v>0</v>
      </c>
      <c r="E11" s="57" t="n">
        <v>0</v>
      </c>
      <c r="F11" s="57" t="n">
        <v>0</v>
      </c>
      <c r="G11" s="57" t="n">
        <v>0</v>
      </c>
      <c r="H11" s="57" t="n">
        <v>0</v>
      </c>
      <c r="I11" s="57" t="n">
        <v>0</v>
      </c>
      <c r="J11" s="57" t="n">
        <v>1</v>
      </c>
      <c r="K11" s="57" t="n">
        <v>0</v>
      </c>
      <c r="L11" s="85" t="n">
        <f aca="false">C11+D11+E11+F11+G11+H11+I11+J11+K11</f>
        <v>3</v>
      </c>
    </row>
    <row r="12" customFormat="false" ht="12.75" hidden="false" customHeight="false" outlineLevel="0" collapsed="false">
      <c r="B12" s="84" t="s">
        <v>20</v>
      </c>
      <c r="C12" s="57" t="n">
        <v>58</v>
      </c>
      <c r="D12" s="57" t="n">
        <v>0</v>
      </c>
      <c r="E12" s="57" t="n">
        <v>1</v>
      </c>
      <c r="F12" s="57" t="n">
        <v>0</v>
      </c>
      <c r="G12" s="57" t="n">
        <v>0</v>
      </c>
      <c r="H12" s="57" t="n">
        <v>5</v>
      </c>
      <c r="I12" s="57" t="n">
        <v>0</v>
      </c>
      <c r="J12" s="57" t="n">
        <v>6</v>
      </c>
      <c r="K12" s="57" t="n">
        <v>0</v>
      </c>
      <c r="L12" s="85" t="n">
        <f aca="false">C12+D12+E12+F12+G12+H12+I12+J12+K12</f>
        <v>70</v>
      </c>
    </row>
    <row r="13" customFormat="false" ht="12.75" hidden="false" customHeight="false" outlineLevel="0" collapsed="false">
      <c r="B13" s="84" t="s">
        <v>21</v>
      </c>
      <c r="C13" s="57" t="n">
        <v>20</v>
      </c>
      <c r="D13" s="57" t="n">
        <v>2</v>
      </c>
      <c r="E13" s="57" t="n">
        <v>1</v>
      </c>
      <c r="F13" s="57" t="n">
        <v>0</v>
      </c>
      <c r="G13" s="57" t="n">
        <v>0</v>
      </c>
      <c r="H13" s="57" t="n">
        <v>0</v>
      </c>
      <c r="I13" s="57" t="n">
        <v>0</v>
      </c>
      <c r="J13" s="57" t="n">
        <v>6</v>
      </c>
      <c r="K13" s="57" t="n">
        <v>0</v>
      </c>
      <c r="L13" s="85" t="n">
        <f aca="false">C13+D13+E13+F13+G13+H13+I13+J13+K13</f>
        <v>29</v>
      </c>
    </row>
    <row r="14" customFormat="false" ht="12.75" hidden="false" customHeight="false" outlineLevel="0" collapsed="false">
      <c r="B14" s="84" t="s">
        <v>22</v>
      </c>
      <c r="C14" s="57" t="n">
        <v>9</v>
      </c>
      <c r="D14" s="57" t="n">
        <v>0</v>
      </c>
      <c r="E14" s="57" t="n">
        <v>0</v>
      </c>
      <c r="F14" s="57" t="n">
        <v>0</v>
      </c>
      <c r="G14" s="57" t="n">
        <v>0</v>
      </c>
      <c r="H14" s="57" t="n">
        <v>2</v>
      </c>
      <c r="I14" s="57" t="n">
        <v>0</v>
      </c>
      <c r="J14" s="57" t="n">
        <v>2</v>
      </c>
      <c r="K14" s="57" t="n">
        <v>0</v>
      </c>
      <c r="L14" s="85" t="n">
        <f aca="false">C14+D14+E14+F14+G14+H14+I14+J14+K14</f>
        <v>13</v>
      </c>
    </row>
    <row r="15" customFormat="false" ht="12.75" hidden="false" customHeight="false" outlineLevel="0" collapsed="false">
      <c r="B15" s="84" t="s">
        <v>23</v>
      </c>
      <c r="C15" s="85" t="n">
        <f aca="false">SUM(C11:C14)</f>
        <v>89</v>
      </c>
      <c r="D15" s="85" t="n">
        <f aca="false">SUM(D11:D14)</f>
        <v>2</v>
      </c>
      <c r="E15" s="85" t="n">
        <f aca="false">SUM(E11:E14)</f>
        <v>2</v>
      </c>
      <c r="F15" s="85" t="n">
        <f aca="false">SUM(F11:F14)</f>
        <v>0</v>
      </c>
      <c r="G15" s="85" t="n">
        <f aca="false">SUM(G11:G14)</f>
        <v>0</v>
      </c>
      <c r="H15" s="85" t="n">
        <f aca="false">SUM(H11:H14)</f>
        <v>7</v>
      </c>
      <c r="I15" s="85" t="n">
        <f aca="false">SUM(I11:I14)</f>
        <v>0</v>
      </c>
      <c r="J15" s="85" t="n">
        <f aca="false">SUM(J11:J14)</f>
        <v>15</v>
      </c>
      <c r="K15" s="85" t="n">
        <f aca="false">SUM(K11:K14)</f>
        <v>0</v>
      </c>
      <c r="L15" s="85" t="n">
        <f aca="false">C15+D15+E15+F15+G15+H15+I15+J15+K15</f>
        <v>115</v>
      </c>
    </row>
    <row r="16" customFormat="false" ht="12.75" hidden="false" customHeight="false" outlineLevel="0" collapsed="false">
      <c r="B16" s="86" t="s">
        <v>37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customFormat="false" ht="12.75" hidden="false" customHeight="false" outlineLevel="0" collapsed="false">
      <c r="B17" s="84" t="s">
        <v>25</v>
      </c>
      <c r="C17" s="57" t="n">
        <v>2</v>
      </c>
      <c r="D17" s="57" t="n">
        <v>0</v>
      </c>
      <c r="E17" s="57" t="n">
        <v>0</v>
      </c>
      <c r="F17" s="57" t="n">
        <v>0</v>
      </c>
      <c r="G17" s="57" t="n">
        <v>0</v>
      </c>
      <c r="H17" s="57" t="n">
        <v>0</v>
      </c>
      <c r="I17" s="57" t="n">
        <v>0</v>
      </c>
      <c r="J17" s="70"/>
      <c r="K17" s="57" t="n">
        <v>0</v>
      </c>
      <c r="L17" s="85" t="n">
        <f aca="false">C17+D17+E17+F17+G17+H17+I17+K17</f>
        <v>2</v>
      </c>
    </row>
    <row r="18" customFormat="false" ht="12.75" hidden="false" customHeight="false" outlineLevel="0" collapsed="false">
      <c r="B18" s="84" t="s">
        <v>26</v>
      </c>
      <c r="C18" s="57" t="n">
        <v>143</v>
      </c>
      <c r="D18" s="57" t="n">
        <v>13</v>
      </c>
      <c r="E18" s="57" t="n">
        <v>0</v>
      </c>
      <c r="F18" s="57" t="n">
        <v>0</v>
      </c>
      <c r="G18" s="57" t="n">
        <v>0</v>
      </c>
      <c r="H18" s="57" t="n">
        <v>6</v>
      </c>
      <c r="I18" s="57" t="n">
        <v>0</v>
      </c>
      <c r="J18" s="70"/>
      <c r="K18" s="57" t="n">
        <v>0</v>
      </c>
      <c r="L18" s="85" t="n">
        <f aca="false">C18+D18+E18+F18+G18+H18+I18+K18</f>
        <v>162</v>
      </c>
    </row>
    <row r="19" customFormat="false" ht="12.75" hidden="false" customHeight="false" outlineLevel="0" collapsed="false">
      <c r="B19" s="84" t="s">
        <v>27</v>
      </c>
      <c r="C19" s="57" t="n">
        <v>178</v>
      </c>
      <c r="D19" s="57" t="n">
        <v>13</v>
      </c>
      <c r="E19" s="57" t="n">
        <v>0</v>
      </c>
      <c r="F19" s="57" t="n">
        <v>0</v>
      </c>
      <c r="G19" s="57" t="n">
        <v>1</v>
      </c>
      <c r="H19" s="57" t="n">
        <v>27</v>
      </c>
      <c r="I19" s="57" t="n">
        <v>0</v>
      </c>
      <c r="J19" s="70"/>
      <c r="K19" s="57" t="n">
        <v>0</v>
      </c>
      <c r="L19" s="85" t="n">
        <f aca="false">C19+D19+E19+F19+G19+H19+I19+K19</f>
        <v>219</v>
      </c>
    </row>
    <row r="20" customFormat="false" ht="12.75" hidden="false" customHeight="false" outlineLevel="0" collapsed="false">
      <c r="B20" s="84" t="s">
        <v>38</v>
      </c>
      <c r="C20" s="57" t="n">
        <v>64</v>
      </c>
      <c r="D20" s="57" t="n">
        <v>8</v>
      </c>
      <c r="E20" s="57" t="n">
        <v>0</v>
      </c>
      <c r="F20" s="57" t="n">
        <v>0</v>
      </c>
      <c r="G20" s="57" t="n">
        <v>0</v>
      </c>
      <c r="H20" s="57" t="n">
        <v>9</v>
      </c>
      <c r="I20" s="57" t="n">
        <v>0</v>
      </c>
      <c r="J20" s="70"/>
      <c r="K20" s="57" t="n">
        <v>0</v>
      </c>
      <c r="L20" s="85" t="n">
        <f aca="false">C20+D20+E20+F20+G20+H20+I20+K20</f>
        <v>81</v>
      </c>
    </row>
    <row r="21" customFormat="false" ht="12.75" hidden="false" customHeight="false" outlineLevel="0" collapsed="false">
      <c r="B21" s="84" t="s">
        <v>29</v>
      </c>
      <c r="C21" s="57" t="n">
        <v>41</v>
      </c>
      <c r="D21" s="57" t="n">
        <v>5</v>
      </c>
      <c r="E21" s="57" t="n">
        <v>0</v>
      </c>
      <c r="F21" s="57" t="n">
        <v>0</v>
      </c>
      <c r="G21" s="57" t="n">
        <v>0</v>
      </c>
      <c r="H21" s="57" t="n">
        <v>8</v>
      </c>
      <c r="I21" s="57" t="n">
        <v>0</v>
      </c>
      <c r="J21" s="70"/>
      <c r="K21" s="57" t="n">
        <v>0</v>
      </c>
      <c r="L21" s="85" t="n">
        <f aca="false">C21+D21+E21+F21+G21+H21+I21+K21</f>
        <v>54</v>
      </c>
    </row>
    <row r="22" customFormat="false" ht="12.75" hidden="false" customHeight="false" outlineLevel="0" collapsed="false">
      <c r="B22" s="84" t="s">
        <v>30</v>
      </c>
      <c r="C22" s="60" t="n">
        <v>8</v>
      </c>
      <c r="D22" s="60" t="n">
        <v>0</v>
      </c>
      <c r="E22" s="60" t="n">
        <v>0</v>
      </c>
      <c r="F22" s="60" t="n">
        <v>0</v>
      </c>
      <c r="G22" s="60" t="n">
        <v>0</v>
      </c>
      <c r="H22" s="60" t="n">
        <v>4</v>
      </c>
      <c r="I22" s="60" t="n">
        <v>0</v>
      </c>
      <c r="J22" s="70"/>
      <c r="K22" s="60" t="n">
        <v>0</v>
      </c>
      <c r="L22" s="85" t="n">
        <f aca="false">C22+D22+E22+F22+G22+H22+I22+K22</f>
        <v>12</v>
      </c>
    </row>
    <row r="23" customFormat="false" ht="12.75" hidden="false" customHeight="false" outlineLevel="0" collapsed="false">
      <c r="B23" s="87" t="s">
        <v>31</v>
      </c>
      <c r="C23" s="88" t="n">
        <f aca="false">SUM(C17:C22)</f>
        <v>436</v>
      </c>
      <c r="D23" s="88" t="n">
        <f aca="false">SUM(D17:D22)</f>
        <v>39</v>
      </c>
      <c r="E23" s="88" t="n">
        <f aca="false">SUM(E17:E22)</f>
        <v>0</v>
      </c>
      <c r="F23" s="88" t="n">
        <f aca="false">SUM(F17:F22)</f>
        <v>0</v>
      </c>
      <c r="G23" s="88" t="n">
        <f aca="false">SUM(G17:G22)</f>
        <v>1</v>
      </c>
      <c r="H23" s="88" t="n">
        <f aca="false">SUM(H17:H22)</f>
        <v>54</v>
      </c>
      <c r="I23" s="88" t="n">
        <f aca="false">SUM(I17:I22)</f>
        <v>0</v>
      </c>
      <c r="J23" s="88"/>
      <c r="K23" s="88" t="n">
        <f aca="false">SUM(K17:K22)</f>
        <v>0</v>
      </c>
      <c r="L23" s="88" t="n">
        <f aca="false">C23+D23+E23+F23+G23+H23+I23+K23</f>
        <v>530</v>
      </c>
    </row>
    <row r="24" customFormat="false" ht="12.75" hidden="false" customHeight="false" outlineLevel="0" collapsed="false">
      <c r="B24" s="87" t="s">
        <v>10</v>
      </c>
      <c r="C24" s="89" t="n">
        <f aca="false">C15+C23</f>
        <v>525</v>
      </c>
      <c r="D24" s="89" t="n">
        <f aca="false">D15+D23</f>
        <v>41</v>
      </c>
      <c r="E24" s="89" t="n">
        <f aca="false">E15+E23</f>
        <v>2</v>
      </c>
      <c r="F24" s="89" t="n">
        <f aca="false">F15+F23</f>
        <v>0</v>
      </c>
      <c r="G24" s="89" t="n">
        <f aca="false">G15+G23</f>
        <v>1</v>
      </c>
      <c r="H24" s="89" t="n">
        <f aca="false">H15+H23</f>
        <v>61</v>
      </c>
      <c r="I24" s="89" t="n">
        <f aca="false">I15+I23</f>
        <v>0</v>
      </c>
      <c r="J24" s="89" t="n">
        <f aca="false">J15+J23</f>
        <v>15</v>
      </c>
      <c r="K24" s="89" t="n">
        <f aca="false">K15+K23</f>
        <v>0</v>
      </c>
      <c r="L24" s="89" t="n">
        <f aca="false">L15+L23</f>
        <v>645</v>
      </c>
    </row>
    <row r="25" customFormat="false" ht="12.75" hidden="false" customHeight="false" outlineLevel="0" collapsed="false"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allowBlank="true" errorStyle="stop" operator="greaterThanOrEqual" showDropDown="false" showErrorMessage="true" showInputMessage="true" sqref="B11:L2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LibreOffice/7.3.7.2$Linux_X86_64 LibreOffice_project/30$Build-2</Application>
  <AppVersion>15.0000</AppVersion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2010-01-11T15:46:31Z</dcterms:created>
  <dc:creator>bruno.anjos</dc:creator>
  <dc:description/>
  <dc:language>pt-BR</dc:language>
  <cp:lastModifiedBy/>
  <cp:lastPrinted>2016-09-23T18:17:27Z</cp:lastPrinted>
  <dcterms:modified xsi:type="dcterms:W3CDTF">2023-02-23T13:40:51Z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